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arison" sheetId="1" state="visible" r:id="rId3"/>
    <sheet name="Values (Both)" sheetId="2" state="visible" r:id="rId4"/>
    <sheet name="All Spins (Both)" sheetId="3" state="visible" r:id="rId5"/>
    <sheet name="Buyers (Both)" sheetId="4" state="visible" r:id="rId6"/>
    <sheet name="By Category" sheetId="5" state="visible" r:id="rId7"/>
  </sheets>
  <definedNames>
    <definedName function="false" hidden="true" localSheetId="2" name="_xlnm._FilterDatabase" vbProcedure="false">'All Spins (Both)'!$A$1:$J$984</definedName>
    <definedName function="false" hidden="true" localSheetId="3" name="_xlnm._FilterDatabase" vbProcedure="false">'Buyers (Both)'!$A$1:$J$154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<sst xmlns="http://schemas.openxmlformats.org/spreadsheetml/2006/main" count="3302" uniqueCount="311">
  <si>
    <t xml:space="preserve">KrakenHits Whatnot Surprise Wheels — Two-Set Comparison</t>
  </si>
  <si>
    <t xml:space="preserve">Set 1 = 8/2/26 ("Live For Eternity"), 508 spins (complete).  Set 2 = 7/31/26 ("L – CJ/RECHRO"), ~475 of ~500 spins captured.</t>
  </si>
  <si>
    <t xml:space="preserve">Metric</t>
  </si>
  <si>
    <t xml:space="preserve">Set 1  (8/2)</t>
  </si>
  <si>
    <t xml:space="preserve">Set 2  (7/31)</t>
  </si>
  <si>
    <t xml:space="preserve">Combined</t>
  </si>
  <si>
    <t xml:space="preserve">Date</t>
  </si>
  <si>
    <t xml:space="preserve">Spins captured (completed)</t>
  </si>
  <si>
    <t xml:space="preserve">Total handle (paid in)</t>
  </si>
  <si>
    <t xml:space="preserve">Market value awarded</t>
  </si>
  <si>
    <t xml:space="preserve">House take</t>
  </si>
  <si>
    <t xml:space="preserve">HOUSE EDGE</t>
  </si>
  <si>
    <t xml:space="preserve">Return to player (RTP)</t>
  </si>
  <si>
    <t xml:space="preserve">Average price per spin</t>
  </si>
  <si>
    <t xml:space="preserve">Spins buyer broke even+</t>
  </si>
  <si>
    <t xml:space="preserve">  as % of spins</t>
  </si>
  <si>
    <t xml:space="preserve">Filler packs awarded</t>
  </si>
  <si>
    <t xml:space="preserve">  paid for filler</t>
  </si>
  <si>
    <t xml:space="preserve">  filler true value</t>
  </si>
  <si>
    <t xml:space="preserve">  avg paid per $3 pack</t>
  </si>
  <si>
    <t xml:space="preserve">Highlights (snapshot — resort All Spins to explore)</t>
  </si>
  <si>
    <t xml:space="preserve">Set 1 (8/2) — biggest single win</t>
  </si>
  <si>
    <t xml:space="preserve">jimbe******: #1 PSA10 Pikachu Munch ($15,000) for $419 = +$14,581</t>
  </si>
  <si>
    <t xml:space="preserve">Set 1 (8/2) — biggest single loss</t>
  </si>
  <si>
    <t xml:space="preserve">ori****: paid $565 for a $3 item = -$562</t>
  </si>
  <si>
    <t xml:space="preserve">Set 2 (7/31) — biggest single win</t>
  </si>
  <si>
    <t xml:space="preserve">jenn*****: B1000DR ($9,540) for $215 = +$9,325</t>
  </si>
  <si>
    <t xml:space="preserve">Set 2 (7/31) — biggest single loss</t>
  </si>
  <si>
    <t xml:space="preserve">nullk*****: paid $565 for a $3 item = -$562</t>
  </si>
  <si>
    <t xml:space="preserve">17 buyers played both nights (see Buyers tab). jenn168b7 was the top winner both times.</t>
  </si>
  <si>
    <t xml:space="preserve">Set</t>
  </si>
  <si>
    <t xml:space="preserve">Item key</t>
  </si>
  <si>
    <t xml:space="preserve">Description</t>
  </si>
  <si>
    <t xml:space="preserve">Market Value ($)</t>
  </si>
  <si>
    <t xml:space="preserve">SetKey (helper)</t>
  </si>
  <si>
    <t xml:space="preserve">Blue = editable market-value input. Edit here and every sheet recalculates.</t>
  </si>
  <si>
    <t xml:space="preserve">Single Pack Simplified Chinese Gem Series 4</t>
  </si>
  <si>
    <t xml:space="preserve">DECLINED (no product)</t>
  </si>
  <si>
    <t xml:space="preserve">50x Destined Rivals</t>
  </si>
  <si>
    <t xml:space="preserve">50x Surging Sparks</t>
  </si>
  <si>
    <t xml:space="preserve">#8 PSA10 Mega Tokyo Pikachu</t>
  </si>
  <si>
    <t xml:space="preserve">50x Temporal Force</t>
  </si>
  <si>
    <t xml:space="preserve">50x Perfect Order</t>
  </si>
  <si>
    <t xml:space="preserve">50x Obsidian Flames</t>
  </si>
  <si>
    <t xml:space="preserve">50x Paldean Fates</t>
  </si>
  <si>
    <t xml:space="preserve">50x Ascended Heroes</t>
  </si>
  <si>
    <t xml:space="preserve">#3 PSA10 Eevee Munch</t>
  </si>
  <si>
    <t xml:space="preserve">50x Paradox Rift</t>
  </si>
  <si>
    <t xml:space="preserve">50x Mega Evolution</t>
  </si>
  <si>
    <t xml:space="preserve">50x Scarlet &amp; Violet</t>
  </si>
  <si>
    <t xml:space="preserve">Sealed Case Phantasmal Flames Box</t>
  </si>
  <si>
    <t xml:space="preserve">50x Chaos Rising</t>
  </si>
  <si>
    <t xml:space="preserve">50x Silver Tempest</t>
  </si>
  <si>
    <t xml:space="preserve">#5 PSA10 Pikachu Stamp Box</t>
  </si>
  <si>
    <t xml:space="preserve">50x Pitch Black</t>
  </si>
  <si>
    <t xml:space="preserve">#4 PSA10 CHN Pikachu 5th Anniv</t>
  </si>
  <si>
    <t xml:space="preserve">#7 PSA10 Van Gogh Pikachu (as-is)</t>
  </si>
  <si>
    <t xml:space="preserve">50x Astral Radiance</t>
  </si>
  <si>
    <t xml:space="preserve">50x Journey Together</t>
  </si>
  <si>
    <t xml:space="preserve">50x Prismatic Evolutions</t>
  </si>
  <si>
    <t xml:space="preserve">50x Vivid Voltage</t>
  </si>
  <si>
    <t xml:space="preserve">2x 151 Elite Trainer Box</t>
  </si>
  <si>
    <t xml:space="preserve">50x Twilight Masquerade</t>
  </si>
  <si>
    <t xml:space="preserve">#1 PSA10 Pikachu Munch</t>
  </si>
  <si>
    <t xml:space="preserve">1000x Sleeved Destined Rivals</t>
  </si>
  <si>
    <t xml:space="preserve">#6 PSA10 Ancient Mew</t>
  </si>
  <si>
    <t xml:space="preserve">#10 PSA10 Tohoku's Pikachu</t>
  </si>
  <si>
    <t xml:space="preserve">1000x Destined Rivals</t>
  </si>
  <si>
    <t xml:space="preserve">50x 151</t>
  </si>
  <si>
    <t xml:space="preserve">#9 PSA10 Kyoto Maiko Pikachu</t>
  </si>
  <si>
    <t xml:space="preserve">Sealed Case S&amp;S Charizard UPC</t>
  </si>
  <si>
    <t xml:space="preserve">#2 PSA10 20th Anniv Pikachu EX 1st Ed</t>
  </si>
  <si>
    <t xml:space="preserve">SCG</t>
  </si>
  <si>
    <t xml:space="preserve">Single pack Gem Pack Vol.4 (Simplified Chinese)</t>
  </si>
  <si>
    <t xml:space="preserve">ETBDR</t>
  </si>
  <si>
    <t xml:space="preserve">ETB - Destined Rivals</t>
  </si>
  <si>
    <t xml:space="preserve">ETBPB</t>
  </si>
  <si>
    <t xml:space="preserve">ETB - Pitch Black</t>
  </si>
  <si>
    <t xml:space="preserve">B100PE</t>
  </si>
  <si>
    <t xml:space="preserve">100x bundle - Prismatic Evolutions</t>
  </si>
  <si>
    <t xml:space="preserve">B100SS</t>
  </si>
  <si>
    <t xml:space="preserve">100x bundle - Surging Sparks</t>
  </si>
  <si>
    <t xml:space="preserve">B100PB</t>
  </si>
  <si>
    <t xml:space="preserve">100x bundle - Pitch Black</t>
  </si>
  <si>
    <t xml:space="preserve">B100CR</t>
  </si>
  <si>
    <t xml:space="preserve">100x bundle - Chaos Rising</t>
  </si>
  <si>
    <t xml:space="preserve">B100PO</t>
  </si>
  <si>
    <t xml:space="preserve">100x bundle - Perfect Order</t>
  </si>
  <si>
    <t xml:space="preserve">B100ASC</t>
  </si>
  <si>
    <t xml:space="preserve">100x bundle - Ascended Heroes</t>
  </si>
  <si>
    <t xml:space="preserve">B100OBF</t>
  </si>
  <si>
    <t xml:space="preserve">100x bundle - Obsidian Flames</t>
  </si>
  <si>
    <t xml:space="preserve">B100SV</t>
  </si>
  <si>
    <t xml:space="preserve">100x bundle - Scarlet &amp; Violet</t>
  </si>
  <si>
    <t xml:space="preserve">B200PE</t>
  </si>
  <si>
    <t xml:space="preserve">200x bundle - Prismatic Evolutions</t>
  </si>
  <si>
    <t xml:space="preserve">B300ASC</t>
  </si>
  <si>
    <t xml:space="preserve">300x bundle - Ascended Heroes</t>
  </si>
  <si>
    <t xml:space="preserve">B1000DR</t>
  </si>
  <si>
    <t xml:space="preserve">1000x bundle - Destined Rivals</t>
  </si>
  <si>
    <t xml:space="preserve">SPCPE</t>
  </si>
  <si>
    <t xml:space="preserve">Sealed case - Super Premium Collection Prismatic Evo</t>
  </si>
  <si>
    <t xml:space="preserve">#1mew</t>
  </si>
  <si>
    <t xml:space="preserve">#1 PSA10 Mew ex SIR PAF</t>
  </si>
  <si>
    <t xml:space="preserve">#2mew</t>
  </si>
  <si>
    <t xml:space="preserve">#2 PSA10 Mew ex SIR PAF</t>
  </si>
  <si>
    <t xml:space="preserve">#3ancientmew</t>
  </si>
  <si>
    <t xml:space="preserve">#3 PSA10 JPN Ancient Mew II 1999</t>
  </si>
  <si>
    <t xml:space="preserve">#4pikachu172</t>
  </si>
  <si>
    <t xml:space="preserve">#4 PSA10 CHN Pikachu AR 151 CS#172</t>
  </si>
  <si>
    <t xml:space="preserve">#5pikachuex</t>
  </si>
  <si>
    <t xml:space="preserve">#5 PSA10 Pikachu ex SIR ASC</t>
  </si>
  <si>
    <t xml:space="preserve">#6pikachuex</t>
  </si>
  <si>
    <t xml:space="preserve">#6 PSA10 Pikachu ex SIR ASC</t>
  </si>
  <si>
    <t xml:space="preserve">#7megadragonite</t>
  </si>
  <si>
    <t xml:space="preserve">#7 PSA10 Mega Dragonite ex SIR ASC</t>
  </si>
  <si>
    <t xml:space="preserve">#8pikachu171</t>
  </si>
  <si>
    <t xml:space="preserve">#8 PSA10 CHN Pikachu AR 151 CS#171</t>
  </si>
  <si>
    <t xml:space="preserve">#9pikachu170</t>
  </si>
  <si>
    <t xml:space="preserve">#9 PSA10 CHN Pikachu AR 151 CS#170</t>
  </si>
  <si>
    <t xml:space="preserve">#10rocketsmewtwo</t>
  </si>
  <si>
    <t xml:space="preserve">#10 PSA10 Rocket's Mewtwo ex SIR DRI</t>
  </si>
  <si>
    <t xml:space="preserve">DECLINED</t>
  </si>
  <si>
    <t xml:space="preserve">Declined payment (excluded from handle)</t>
  </si>
  <si>
    <t xml:space="preserve">Spin #</t>
  </si>
  <si>
    <t xml:space="preserve">Item</t>
  </si>
  <si>
    <t xml:space="preserve">Category</t>
  </si>
  <si>
    <t xml:space="preserve">Buyer</t>
  </si>
  <si>
    <t xml:space="preserve">Price ($)</t>
  </si>
  <si>
    <t xml:space="preserve">Net ($)</t>
  </si>
  <si>
    <t xml:space="preserve">Declined?</t>
  </si>
  <si>
    <t xml:space="preserve">SetKey</t>
  </si>
  <si>
    <t xml:space="preserve">Filler pack</t>
  </si>
  <si>
    <t xml:space="preserve">ben5****</t>
  </si>
  <si>
    <t xml:space="preserve">thefox*******</t>
  </si>
  <si>
    <t xml:space="preserve">ori****</t>
  </si>
  <si>
    <t xml:space="preserve">slei****</t>
  </si>
  <si>
    <t xml:space="preserve">dann****</t>
  </si>
  <si>
    <t xml:space="preserve">aks***</t>
  </si>
  <si>
    <t xml:space="preserve">rebecca********</t>
  </si>
  <si>
    <t xml:space="preserve">poketill*********</t>
  </si>
  <si>
    <t xml:space="preserve">Declined</t>
  </si>
  <si>
    <t xml:space="preserve">Multi-pack bundle</t>
  </si>
  <si>
    <t xml:space="preserve">justdo******</t>
  </si>
  <si>
    <t xml:space="preserve">dirtyto*******</t>
  </si>
  <si>
    <t xml:space="preserve">jenn*****</t>
  </si>
  <si>
    <t xml:space="preserve">christoph**********</t>
  </si>
  <si>
    <t xml:space="preserve">michae*****3</t>
  </si>
  <si>
    <t xml:space="preserve">Graded slab</t>
  </si>
  <si>
    <t xml:space="preserve">pullov******</t>
  </si>
  <si>
    <t xml:space="preserve">columbiac*********</t>
  </si>
  <si>
    <t xml:space="preserve">mav***</t>
  </si>
  <si>
    <t xml:space="preserve">vinhnu******</t>
  </si>
  <si>
    <t xml:space="preserve">fred*****</t>
  </si>
  <si>
    <t xml:space="preserve">bignat*******</t>
  </si>
  <si>
    <t xml:space="preserve">repent******</t>
  </si>
  <si>
    <t xml:space="preserve">vintagecolle************</t>
  </si>
  <si>
    <t xml:space="preserve">garde*****</t>
  </si>
  <si>
    <t xml:space="preserve">latreson*********</t>
  </si>
  <si>
    <t xml:space="preserve">Sealed case</t>
  </si>
  <si>
    <t xml:space="preserve">ricky******</t>
  </si>
  <si>
    <t xml:space="preserve">matthew*******0</t>
  </si>
  <si>
    <t xml:space="preserve">cach****</t>
  </si>
  <si>
    <t xml:space="preserve">giorg*****</t>
  </si>
  <si>
    <t xml:space="preserve">yma***</t>
  </si>
  <si>
    <t xml:space="preserve">vad3r******</t>
  </si>
  <si>
    <t xml:space="preserve">minty******</t>
  </si>
  <si>
    <t xml:space="preserve">grive*****</t>
  </si>
  <si>
    <t xml:space="preserve">dr***</t>
  </si>
  <si>
    <t xml:space="preserve">andrew******</t>
  </si>
  <si>
    <t xml:space="preserve">nox****</t>
  </si>
  <si>
    <t xml:space="preserve">paulch******</t>
  </si>
  <si>
    <t xml:space="preserve">itsm*****</t>
  </si>
  <si>
    <t xml:space="preserve">aldinmus*********</t>
  </si>
  <si>
    <t xml:space="preserve">user_daa*********</t>
  </si>
  <si>
    <t xml:space="preserve">jtmu*****</t>
  </si>
  <si>
    <t xml:space="preserve">hon****</t>
  </si>
  <si>
    <t xml:space="preserve">kre***</t>
  </si>
  <si>
    <t xml:space="preserve">slab_c******</t>
  </si>
  <si>
    <t xml:space="preserve">jimbe******</t>
  </si>
  <si>
    <t xml:space="preserve">nextkor_co**********</t>
  </si>
  <si>
    <t xml:space="preserve">antoni*******</t>
  </si>
  <si>
    <t xml:space="preserve">brandon********</t>
  </si>
  <si>
    <t xml:space="preserve">carjere********</t>
  </si>
  <si>
    <t xml:space="preserve">ETB</t>
  </si>
  <si>
    <t xml:space="preserve">got****</t>
  </si>
  <si>
    <t xml:space="preserve">jake*****</t>
  </si>
  <si>
    <t xml:space="preserve">gunanat*******</t>
  </si>
  <si>
    <t xml:space="preserve">unownv*******</t>
  </si>
  <si>
    <t xml:space="preserve">mingmi******</t>
  </si>
  <si>
    <t xml:space="preserve">edscar******</t>
  </si>
  <si>
    <t xml:space="preserve">fingerl********</t>
  </si>
  <si>
    <t xml:space="preserve">aliciach********</t>
  </si>
  <si>
    <t xml:space="preserve">willieh********</t>
  </si>
  <si>
    <t xml:space="preserve">Jackpot 1000x</t>
  </si>
  <si>
    <t xml:space="preserve">kangask*******</t>
  </si>
  <si>
    <t xml:space="preserve">alanj*****</t>
  </si>
  <si>
    <t xml:space="preserve">henryred********</t>
  </si>
  <si>
    <t xml:space="preserve">bret****</t>
  </si>
  <si>
    <t xml:space="preserve">frances********</t>
  </si>
  <si>
    <t xml:space="preserve">whirl*****</t>
  </si>
  <si>
    <t xml:space="preserve">golden_d*********</t>
  </si>
  <si>
    <t xml:space="preserve">mrpre******</t>
  </si>
  <si>
    <t xml:space="preserve">pgtrad*******</t>
  </si>
  <si>
    <t xml:space="preserve">dbomb*****</t>
  </si>
  <si>
    <t xml:space="preserve">radioh******</t>
  </si>
  <si>
    <t xml:space="preserve">wilno******</t>
  </si>
  <si>
    <t xml:space="preserve">texasb*******</t>
  </si>
  <si>
    <t xml:space="preserve">bluefa******</t>
  </si>
  <si>
    <t xml:space="preserve">jor****</t>
  </si>
  <si>
    <t xml:space="preserve">3fl****</t>
  </si>
  <si>
    <t xml:space="preserve">merc*****</t>
  </si>
  <si>
    <t xml:space="preserve">suhb****</t>
  </si>
  <si>
    <t xml:space="preserve">bigj****</t>
  </si>
  <si>
    <t xml:space="preserve">kay***</t>
  </si>
  <si>
    <t xml:space="preserve">shock******</t>
  </si>
  <si>
    <t xml:space="preserve">rf**</t>
  </si>
  <si>
    <t xml:space="preserve">pokeco*******</t>
  </si>
  <si>
    <t xml:space="preserve">ajs****</t>
  </si>
  <si>
    <t xml:space="preserve">hayt*****</t>
  </si>
  <si>
    <t xml:space="preserve">serg****</t>
  </si>
  <si>
    <t xml:space="preserve">gingerb********</t>
  </si>
  <si>
    <t xml:space="preserve">gonz*****</t>
  </si>
  <si>
    <t xml:space="preserve">jenci******</t>
  </si>
  <si>
    <t xml:space="preserve">duckh*****</t>
  </si>
  <si>
    <t xml:space="preserve">ashan*****</t>
  </si>
  <si>
    <t xml:space="preserve">chan****</t>
  </si>
  <si>
    <t xml:space="preserve">jamess*******</t>
  </si>
  <si>
    <t xml:space="preserve">lucky7*******</t>
  </si>
  <si>
    <t xml:space="preserve">seando******</t>
  </si>
  <si>
    <t xml:space="preserve">papic******</t>
  </si>
  <si>
    <t xml:space="preserve">am2***</t>
  </si>
  <si>
    <t xml:space="preserve">rcru*****</t>
  </si>
  <si>
    <t xml:space="preserve">cmool*****</t>
  </si>
  <si>
    <t xml:space="preserve">del****</t>
  </si>
  <si>
    <t xml:space="preserve">papab*****</t>
  </si>
  <si>
    <t xml:space="preserve">luigidon*********</t>
  </si>
  <si>
    <t xml:space="preserve">whit****</t>
  </si>
  <si>
    <t xml:space="preserve">hyphy******</t>
  </si>
  <si>
    <t xml:space="preserve">matthew*******2</t>
  </si>
  <si>
    <t xml:space="preserve">shanem*******</t>
  </si>
  <si>
    <t xml:space="preserve">sugaw******</t>
  </si>
  <si>
    <t xml:space="preserve">peace*****</t>
  </si>
  <si>
    <t xml:space="preserve">jacobm******</t>
  </si>
  <si>
    <t xml:space="preserve">good*****</t>
  </si>
  <si>
    <t xml:space="preserve">djmor*****</t>
  </si>
  <si>
    <t xml:space="preserve">sammys*******</t>
  </si>
  <si>
    <t xml:space="preserve">oishi*****</t>
  </si>
  <si>
    <t xml:space="preserve">mja***</t>
  </si>
  <si>
    <t xml:space="preserve">mpack*****</t>
  </si>
  <si>
    <t xml:space="preserve">yuzo****</t>
  </si>
  <si>
    <t xml:space="preserve">jackson********</t>
  </si>
  <si>
    <t xml:space="preserve">kokof******</t>
  </si>
  <si>
    <t xml:space="preserve">twee****</t>
  </si>
  <si>
    <t xml:space="preserve">redrayd*******</t>
  </si>
  <si>
    <t xml:space="preserve">michael********</t>
  </si>
  <si>
    <t xml:space="preserve">andrewt*******</t>
  </si>
  <si>
    <t xml:space="preserve">user_b38*********</t>
  </si>
  <si>
    <t xml:space="preserve">riley*****</t>
  </si>
  <si>
    <t xml:space="preserve">surgedcol*********</t>
  </si>
  <si>
    <t xml:space="preserve">harrys*******</t>
  </si>
  <si>
    <t xml:space="preserve">kche*****</t>
  </si>
  <si>
    <t xml:space="preserve">drill*****</t>
  </si>
  <si>
    <t xml:space="preserve">breezy*******</t>
  </si>
  <si>
    <t xml:space="preserve">doct*****</t>
  </si>
  <si>
    <t xml:space="preserve">batja******</t>
  </si>
  <si>
    <t xml:space="preserve">ajr***</t>
  </si>
  <si>
    <t xml:space="preserve">ale****</t>
  </si>
  <si>
    <t xml:space="preserve">wnw****</t>
  </si>
  <si>
    <t xml:space="preserve">mike*****</t>
  </si>
  <si>
    <t xml:space="preserve">tupelo_sport************</t>
  </si>
  <si>
    <t xml:space="preserve">michae*****7</t>
  </si>
  <si>
    <t xml:space="preserve">bent*****</t>
  </si>
  <si>
    <t xml:space="preserve">colinb******</t>
  </si>
  <si>
    <t xml:space="preserve">jman*****</t>
  </si>
  <si>
    <t xml:space="preserve">she****</t>
  </si>
  <si>
    <t xml:space="preserve">cristo******</t>
  </si>
  <si>
    <t xml:space="preserve">gymle******</t>
  </si>
  <si>
    <t xml:space="preserve">bryson******</t>
  </si>
  <si>
    <t xml:space="preserve">jossu*****</t>
  </si>
  <si>
    <t xml:space="preserve">coolm******</t>
  </si>
  <si>
    <t xml:space="preserve">arith*****</t>
  </si>
  <si>
    <t xml:space="preserve">superch*******</t>
  </si>
  <si>
    <t xml:space="preserve">lelan*****</t>
  </si>
  <si>
    <t xml:space="preserve">kinpr******</t>
  </si>
  <si>
    <t xml:space="preserve">cocoduzco*********</t>
  </si>
  <si>
    <t xml:space="preserve">draw_f*******</t>
  </si>
  <si>
    <t xml:space="preserve">dail*****</t>
  </si>
  <si>
    <t xml:space="preserve">nullk*****</t>
  </si>
  <si>
    <t xml:space="preserve">bofa_******</t>
  </si>
  <si>
    <t xml:space="preserve">gyou*****</t>
  </si>
  <si>
    <t xml:space="preserve">budd*****</t>
  </si>
  <si>
    <t xml:space="preserve">petsher*******</t>
  </si>
  <si>
    <t xml:space="preserve">koeko*****</t>
  </si>
  <si>
    <t xml:space="preserve">jame*****</t>
  </si>
  <si>
    <t xml:space="preserve">sikr*****</t>
  </si>
  <si>
    <t xml:space="preserve">viz***</t>
  </si>
  <si>
    <t xml:space="preserve">cac****</t>
  </si>
  <si>
    <t xml:space="preserve">S1 spins</t>
  </si>
  <si>
    <t xml:space="preserve">S1 net ($)</t>
  </si>
  <si>
    <t xml:space="preserve">S2 spins</t>
  </si>
  <si>
    <t xml:space="preserve">S2 net ($)</t>
  </si>
  <si>
    <t xml:space="preserve">Total spins</t>
  </si>
  <si>
    <t xml:space="preserve">Total spent ($)</t>
  </si>
  <si>
    <t xml:space="preserve">Total value ($)</t>
  </si>
  <si>
    <t xml:space="preserve">Combined net ($)</t>
  </si>
  <si>
    <t xml:space="preserve">Played both?</t>
  </si>
  <si>
    <t xml:space="preserve">Times won</t>
  </si>
  <si>
    <t xml:space="preserve">Total paid ($)</t>
  </si>
  <si>
    <t xml:space="preserve">House take ($)</t>
  </si>
  <si>
    <t xml:space="preserve">Edge %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</si>
</sst>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\$#,##0"/>
    <numFmt numFmtId="167" formatCode="0.0%"/>
    <numFmt numFmtId="168" formatCode="\$#,##0.00"/>
    <numFmt numFmtId="169" formatCode="\$#,##0;[RED]&quot;($&quot;#,##0\)"/>
    <numFmt numFmtId="170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2"/>
      <color rgb="FFB0000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8"/>
      <color rgb="FF99999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2A37"/>
        <bgColor rgb="FF33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2A3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999999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1F2A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7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5" hidden="false" customHeight="false" outlineLevel="0" collapsed="false">
      <c r="A5" s="4" t="s">
        <v>6</v>
      </c>
      <c r="B5" s="5" t="str">
        <f aca="false">"Aug 2, 2026"</f>
        <v>Aug 2, 2026</v>
      </c>
      <c r="C5" s="5" t="str">
        <f aca="false">"Jul 31, 2026"</f>
        <v>Jul 31, 2026</v>
      </c>
      <c r="D5" s="5" t="str">
        <f aca="false">"both nights"</f>
        <v>both nights</v>
      </c>
    </row>
    <row r="6" customFormat="false" ht="15" hidden="false" customHeight="false" outlineLevel="0" collapsed="false">
      <c r="A6" s="4" t="s">
        <v>7</v>
      </c>
      <c r="B6" s="6" t="n">
        <f aca="false">COUNTIFS('All Spins (Both)'!I2:I984,FALSE(),'All Spins (Both)'!A2:A984,1)</f>
        <v>498</v>
      </c>
      <c r="C6" s="6" t="n">
        <f aca="false">COUNTIFS('All Spins (Both)'!I2:I984,FALSE(),'All Spins (Both)'!A2:A984,2)</f>
        <v>472</v>
      </c>
      <c r="D6" s="6" t="n">
        <f aca="false">COUNTIFS('All Spins (Both)'!I2:I984,FALSE())</f>
        <v>970</v>
      </c>
    </row>
    <row r="7" customFormat="false" ht="15" hidden="false" customHeight="false" outlineLevel="0" collapsed="false">
      <c r="A7" s="4" t="s">
        <v>8</v>
      </c>
      <c r="B7" s="7" t="n">
        <f aca="false">SUMIFS('All Spins (Both)'!F2:F984,'All Spins (Both)'!I2:I984,FALSE(),'All Spins (Both)'!A2:A984,1)</f>
        <v>175316</v>
      </c>
      <c r="C7" s="7" t="n">
        <f aca="false">SUMIFS('All Spins (Both)'!F2:F984,'All Spins (Both)'!I2:I984,FALSE(),'All Spins (Both)'!A2:A984,2)</f>
        <v>119788</v>
      </c>
      <c r="D7" s="7" t="n">
        <f aca="false">SUMIFS('All Spins (Both)'!F2:F984,'All Spins (Both)'!I2:I984,FALSE())</f>
        <v>295104</v>
      </c>
    </row>
    <row r="8" customFormat="false" ht="15" hidden="false" customHeight="false" outlineLevel="0" collapsed="false">
      <c r="A8" s="4" t="s">
        <v>9</v>
      </c>
      <c r="B8" s="7" t="n">
        <f aca="false">SUMIFS('All Spins (Both)'!G2:G984,'All Spins (Both)'!I2:I984,FALSE(),'All Spins (Both)'!A2:A984,1)</f>
        <v>152716.55</v>
      </c>
      <c r="C8" s="7" t="n">
        <f aca="false">SUMIFS('All Spins (Both)'!G2:G984,'All Spins (Both)'!I2:I984,FALSE(),'All Spins (Both)'!A2:A984,2)</f>
        <v>92873.52</v>
      </c>
      <c r="D8" s="7" t="n">
        <f aca="false">SUMIFS('All Spins (Both)'!G2:G984,'All Spins (Both)'!I2:I984,FALSE())</f>
        <v>245590.07</v>
      </c>
    </row>
    <row r="9" customFormat="false" ht="15" hidden="false" customHeight="false" outlineLevel="0" collapsed="false">
      <c r="A9" s="4" t="s">
        <v>10</v>
      </c>
      <c r="B9" s="7" t="n">
        <f aca="false">SUMIFS('All Spins (Both)'!F2:F984,'All Spins (Both)'!I2:I984,FALSE(),'All Spins (Both)'!A2:A984,1)-SUMIFS('All Spins (Both)'!G2:G984,'All Spins (Both)'!I2:I984,FALSE(),'All Spins (Both)'!A2:A984,1)</f>
        <v>22599.45</v>
      </c>
      <c r="C9" s="7" t="n">
        <f aca="false">SUMIFS('All Spins (Both)'!F2:F984,'All Spins (Both)'!I2:I984,FALSE(),'All Spins (Both)'!A2:A984,2)-SUMIFS('All Spins (Both)'!G2:G984,'All Spins (Both)'!I2:I984,FALSE(),'All Spins (Both)'!A2:A984,2)</f>
        <v>26914.48</v>
      </c>
      <c r="D9" s="7" t="n">
        <f aca="false">SUMIFS('All Spins (Both)'!F2:F984,'All Spins (Both)'!I2:I984,FALSE())-SUMIFS('All Spins (Both)'!G2:G984,'All Spins (Both)'!I2:I984,FALSE())</f>
        <v>49513.93</v>
      </c>
    </row>
    <row r="10" customFormat="false" ht="15" hidden="false" customHeight="false" outlineLevel="0" collapsed="false">
      <c r="A10" s="8" t="s">
        <v>11</v>
      </c>
      <c r="B10" s="9" t="n">
        <f aca="false">(SUMIFS('All Spins (Both)'!F2:F984,'All Spins (Both)'!I2:I984,FALSE(),'All Spins (Both)'!A2:A984,1)-SUMIFS('All Spins (Both)'!G2:G984,'All Spins (Both)'!I2:I984,FALSE(),'All Spins (Both)'!A2:A984,1))/SUMIFS('All Spins (Both)'!F2:F984,'All Spins (Both)'!I2:I984,FALSE(),'All Spins (Both)'!A2:A984,1)</f>
        <v>0.128906945173287</v>
      </c>
      <c r="C10" s="9" t="n">
        <f aca="false">(SUMIFS('All Spins (Both)'!F2:F984,'All Spins (Both)'!I2:I984,FALSE(),'All Spins (Both)'!A2:A984,2)-SUMIFS('All Spins (Both)'!G2:G984,'All Spins (Both)'!I2:I984,FALSE(),'All Spins (Both)'!A2:A984,2))/SUMIFS('All Spins (Both)'!F2:F984,'All Spins (Both)'!I2:I984,FALSE(),'All Spins (Both)'!A2:A984,2)</f>
        <v>0.224684275553478</v>
      </c>
      <c r="D10" s="9" t="n">
        <f aca="false">(SUMIFS('All Spins (Both)'!F2:F984,'All Spins (Both)'!I2:I984,FALSE())-SUMIFS('All Spins (Both)'!G2:G984,'All Spins (Both)'!I2:I984,FALSE()))/SUMIFS('All Spins (Both)'!F2:F984,'All Spins (Both)'!I2:I984,FALSE())</f>
        <v>0.167784679299501</v>
      </c>
    </row>
    <row r="11" customFormat="false" ht="15" hidden="false" customHeight="false" outlineLevel="0" collapsed="false">
      <c r="A11" s="4" t="s">
        <v>12</v>
      </c>
      <c r="B11" s="10" t="n">
        <f aca="false">SUMIFS('All Spins (Both)'!G2:G984,'All Spins (Both)'!I2:I984,FALSE(),'All Spins (Both)'!A2:A984,1)/SUMIFS('All Spins (Both)'!F2:F984,'All Spins (Both)'!I2:I984,FALSE(),'All Spins (Both)'!A2:A984,1)</f>
        <v>0.871093054826713</v>
      </c>
      <c r="C11" s="10" t="n">
        <f aca="false">SUMIFS('All Spins (Both)'!G2:G984,'All Spins (Both)'!I2:I984,FALSE(),'All Spins (Both)'!A2:A984,2)/SUMIFS('All Spins (Both)'!F2:F984,'All Spins (Both)'!I2:I984,FALSE(),'All Spins (Both)'!A2:A984,2)</f>
        <v>0.775315724446522</v>
      </c>
      <c r="D11" s="10" t="n">
        <f aca="false">SUMIFS('All Spins (Both)'!G2:G984,'All Spins (Both)'!I2:I984,FALSE())/SUMIFS('All Spins (Both)'!F2:F984,'All Spins (Both)'!I2:I984,FALSE())</f>
        <v>0.832215320700499</v>
      </c>
    </row>
    <row r="12" customFormat="false" ht="15" hidden="false" customHeight="false" outlineLevel="0" collapsed="false">
      <c r="A12" s="4" t="s">
        <v>13</v>
      </c>
      <c r="B12" s="7" t="n">
        <f aca="false">SUMIFS('All Spins (Both)'!F2:F984,'All Spins (Both)'!I2:I984,FALSE(),'All Spins (Both)'!A2:A984,1)/COUNTIFS('All Spins (Both)'!I2:I984,FALSE(),'All Spins (Both)'!A2:A984,1)</f>
        <v>352.04016064257</v>
      </c>
      <c r="C12" s="7" t="n">
        <f aca="false">SUMIFS('All Spins (Both)'!F2:F984,'All Spins (Both)'!I2:I984,FALSE(),'All Spins (Both)'!A2:A984,2)/COUNTIFS('All Spins (Both)'!I2:I984,FALSE(),'All Spins (Both)'!A2:A984,2)</f>
        <v>253.78813559322</v>
      </c>
      <c r="D12" s="7" t="n">
        <f aca="false">SUMIFS('All Spins (Both)'!F2:F984,'All Spins (Both)'!I2:I984,FALSE())/COUNTIFS('All Spins (Both)'!I2:I984,FALSE())</f>
        <v>304.230927835052</v>
      </c>
    </row>
    <row r="13" customFormat="false" ht="15" hidden="false" customHeight="false" outlineLevel="0" collapsed="false">
      <c r="A13" s="4" t="s">
        <v>14</v>
      </c>
      <c r="B13" s="6" t="n">
        <f aca="false">COUNTIFS('All Spins (Both)'!H2:H984,"&gt;=0",'All Spins (Both)'!A2:A984,1)</f>
        <v>121</v>
      </c>
      <c r="C13" s="6" t="n">
        <f aca="false">COUNTIFS('All Spins (Both)'!H2:H984,"&gt;=0",'All Spins (Both)'!A2:A984,2)</f>
        <v>64</v>
      </c>
      <c r="D13" s="6" t="n">
        <f aca="false">COUNTIF('All Spins (Both)'!H2:H984,"&gt;=0")</f>
        <v>185</v>
      </c>
    </row>
    <row r="14" customFormat="false" ht="15" hidden="false" customHeight="false" outlineLevel="0" collapsed="false">
      <c r="A14" s="4" t="s">
        <v>15</v>
      </c>
      <c r="B14" s="10" t="n">
        <f aca="false">COUNTIFS('All Spins (Both)'!H2:H984,"&gt;=0",'All Spins (Both)'!A2:A984,1)/COUNTIFS('All Spins (Both)'!I2:I984,FALSE(),'All Spins (Both)'!A2:A984,1)</f>
        <v>0.242971887550201</v>
      </c>
      <c r="C14" s="10" t="n">
        <f aca="false">COUNTIFS('All Spins (Both)'!H2:H984,"&gt;=0",'All Spins (Both)'!A2:A984,2)/COUNTIFS('All Spins (Both)'!I2:I984,FALSE(),'All Spins (Both)'!A2:A984,2)</f>
        <v>0.135593220338983</v>
      </c>
      <c r="D14" s="10" t="n">
        <f aca="false">COUNTIF('All Spins (Both)'!H2:H984,"&gt;=0")/COUNTIFS('All Spins (Both)'!I2:I984,FALSE())</f>
        <v>0.190721649484536</v>
      </c>
    </row>
    <row r="15" customFormat="false" ht="15" hidden="false" customHeight="false" outlineLevel="0" collapsed="false">
      <c r="A15" s="4" t="s">
        <v>16</v>
      </c>
      <c r="B15" s="6" t="n">
        <f aca="false">COUNTIFS('All Spins (Both)'!D2:D984,"Filler pack",'All Spins (Both)'!A2:A984,1)</f>
        <v>349</v>
      </c>
      <c r="C15" s="6" t="n">
        <f aca="false">COUNTIFS('All Spins (Both)'!D2:D984,"Filler pack",'All Spins (Both)'!A2:A984,2)</f>
        <v>349</v>
      </c>
      <c r="D15" s="6" t="n">
        <f aca="false">COUNTIF('All Spins (Both)'!D2:D984,"Filler pack")</f>
        <v>698</v>
      </c>
    </row>
    <row r="16" customFormat="false" ht="15" hidden="false" customHeight="false" outlineLevel="0" collapsed="false">
      <c r="A16" s="4" t="s">
        <v>15</v>
      </c>
      <c r="B16" s="10" t="n">
        <f aca="false">COUNTIFS('All Spins (Both)'!D2:D984,"Filler pack",'All Spins (Both)'!A2:A984,1)/COUNTIFS('All Spins (Both)'!I2:I984,FALSE(),'All Spins (Both)'!A2:A984,1)</f>
        <v>0.700803212851406</v>
      </c>
      <c r="C16" s="10" t="n">
        <f aca="false">COUNTIFS('All Spins (Both)'!D2:D984,"Filler pack",'All Spins (Both)'!A2:A984,2)/COUNTIFS('All Spins (Both)'!I2:I984,FALSE(),'All Spins (Both)'!A2:A984,2)</f>
        <v>0.739406779661017</v>
      </c>
      <c r="D16" s="10" t="n">
        <f aca="false">COUNTIF('All Spins (Both)'!D2:D984,"Filler pack")/COUNTIFS('All Spins (Both)'!I2:I984,FALSE())</f>
        <v>0.719587628865979</v>
      </c>
    </row>
    <row r="17" customFormat="false" ht="15" hidden="false" customHeight="false" outlineLevel="0" collapsed="false">
      <c r="A17" s="4" t="s">
        <v>17</v>
      </c>
      <c r="B17" s="7" t="n">
        <f aca="false">SUMIFS('All Spins (Both)'!F2:F984,'All Spins (Both)'!D2:D984,"Filler pack",'All Spins (Both)'!A2:A984,1)</f>
        <v>121654</v>
      </c>
      <c r="C17" s="7" t="n">
        <f aca="false">SUMIFS('All Spins (Both)'!F2:F984,'All Spins (Both)'!D2:D984,"Filler pack",'All Spins (Both)'!A2:A984,2)</f>
        <v>85278</v>
      </c>
      <c r="D17" s="7" t="n">
        <f aca="false">SUMIF('All Spins (Both)'!D2:D984,"Filler pack",'All Spins (Both)'!F2:F984)</f>
        <v>206932</v>
      </c>
    </row>
    <row r="18" customFormat="false" ht="15" hidden="false" customHeight="false" outlineLevel="0" collapsed="false">
      <c r="A18" s="4" t="s">
        <v>18</v>
      </c>
      <c r="B18" s="7" t="n">
        <f aca="false">SUMIFS('All Spins (Both)'!G2:G984,'All Spins (Both)'!D2:D984,"Filler pack",'All Spins (Both)'!A2:A984,1)</f>
        <v>1047</v>
      </c>
      <c r="C18" s="7" t="n">
        <f aca="false">SUMIFS('All Spins (Both)'!G2:G984,'All Spins (Both)'!D2:D984,"Filler pack",'All Spins (Both)'!A2:A984,2)</f>
        <v>1047</v>
      </c>
      <c r="D18" s="7" t="n">
        <f aca="false">SUMIF('All Spins (Both)'!D2:D984,"Filler pack",'All Spins (Both)'!G2:G984)</f>
        <v>2094</v>
      </c>
    </row>
    <row r="19" customFormat="false" ht="15" hidden="false" customHeight="false" outlineLevel="0" collapsed="false">
      <c r="A19" s="4" t="s">
        <v>19</v>
      </c>
      <c r="B19" s="7" t="n">
        <f aca="false">SUMIFS('All Spins (Both)'!F2:F984,'All Spins (Both)'!D2:D984,"Filler pack",'All Spins (Both)'!A2:A984,1)/COUNTIFS('All Spins (Both)'!D2:D984,"Filler pack",'All Spins (Both)'!A2:A984,1)</f>
        <v>348.578796561605</v>
      </c>
      <c r="C19" s="7" t="n">
        <f aca="false">SUMIFS('All Spins (Both)'!F2:F984,'All Spins (Both)'!D2:D984,"Filler pack",'All Spins (Both)'!A2:A984,2)/COUNTIFS('All Spins (Both)'!D2:D984,"Filler pack",'All Spins (Both)'!A2:A984,2)</f>
        <v>244.349570200573</v>
      </c>
      <c r="D19" s="7" t="n">
        <f aca="false">SUMIF('All Spins (Both)'!D2:D984,"Filler pack",'All Spins (Both)'!F2:F984)/COUNTIF('All Spins (Both)'!D2:D984,"Filler pack")</f>
        <v>296.464183381089</v>
      </c>
    </row>
    <row r="21" customFormat="false" ht="18.55" hidden="false" customHeight="false" outlineLevel="0" collapsed="false">
      <c r="A21" s="1" t="s">
        <v>20</v>
      </c>
    </row>
    <row r="22" customFormat="false" ht="15" hidden="false" customHeight="false" outlineLevel="0" collapsed="false">
      <c r="A22" s="4" t="s">
        <v>21</v>
      </c>
      <c r="B22" s="11" t="s">
        <v>22</v>
      </c>
    </row>
    <row r="23" customFormat="false" ht="15" hidden="false" customHeight="false" outlineLevel="0" collapsed="false">
      <c r="A23" s="4" t="s">
        <v>23</v>
      </c>
      <c r="B23" s="11" t="s">
        <v>24</v>
      </c>
    </row>
    <row r="24" customFormat="false" ht="15" hidden="false" customHeight="false" outlineLevel="0" collapsed="false">
      <c r="A24" s="4" t="s">
        <v>25</v>
      </c>
      <c r="B24" s="11" t="s">
        <v>26</v>
      </c>
    </row>
    <row r="25" customFormat="false" ht="15" hidden="false" customHeight="false" outlineLevel="0" collapsed="false">
      <c r="A25" s="4" t="s">
        <v>27</v>
      </c>
      <c r="B25" s="11" t="s">
        <v>28</v>
      </c>
    </row>
    <row r="26" customFormat="false" ht="15" hidden="false" customHeight="false" outlineLevel="0" collapsed="false">
      <c r="A26" s="2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40"/>
    <col collapsed="false" customWidth="true" hidden="false" outlineLevel="0" max="4" min="4" style="0" width="16"/>
    <col collapsed="false" customWidth="true" hidden="false" outlineLevel="0" max="5" min="5" style="0" width="26"/>
  </cols>
  <sheetData>
    <row r="1" customFormat="false" ht="15" hidden="false" customHeight="false" outlineLevel="0" collapsed="false">
      <c r="A1" s="3" t="s">
        <v>30</v>
      </c>
      <c r="B1" s="3" t="s">
        <v>31</v>
      </c>
      <c r="C1" s="3" t="s">
        <v>32</v>
      </c>
      <c r="D1" s="3" t="s">
        <v>33</v>
      </c>
      <c r="E1" s="3" t="s">
        <v>34</v>
      </c>
      <c r="G1" s="2" t="s">
        <v>35</v>
      </c>
    </row>
    <row r="2" customFormat="false" ht="15" hidden="false" customHeight="false" outlineLevel="0" collapsed="false">
      <c r="A2" s="11" t="n">
        <v>1</v>
      </c>
      <c r="B2" s="11" t="s">
        <v>36</v>
      </c>
      <c r="C2" s="11" t="s">
        <v>36</v>
      </c>
      <c r="D2" s="12" t="n">
        <v>3</v>
      </c>
      <c r="E2" s="13" t="str">
        <f aca="false">A2&amp;"|"&amp;B2</f>
        <v>1|Single Pack Simplified Chinese Gem Series 4</v>
      </c>
    </row>
    <row r="3" customFormat="false" ht="15" hidden="false" customHeight="false" outlineLevel="0" collapsed="false">
      <c r="A3" s="11" t="n">
        <v>1</v>
      </c>
      <c r="B3" s="11" t="s">
        <v>37</v>
      </c>
      <c r="C3" s="11" t="s">
        <v>37</v>
      </c>
      <c r="D3" s="12" t="n">
        <v>0</v>
      </c>
      <c r="E3" s="13" t="str">
        <f aca="false">A3&amp;"|"&amp;B3</f>
        <v>1|DECLINED (no product)</v>
      </c>
    </row>
    <row r="4" customFormat="false" ht="15" hidden="false" customHeight="false" outlineLevel="0" collapsed="false">
      <c r="A4" s="11" t="n">
        <v>1</v>
      </c>
      <c r="B4" s="11" t="s">
        <v>38</v>
      </c>
      <c r="C4" s="11" t="s">
        <v>38</v>
      </c>
      <c r="D4" s="12" t="n">
        <v>550</v>
      </c>
      <c r="E4" s="13" t="str">
        <f aca="false">A4&amp;"|"&amp;B4</f>
        <v>1|50x Destined Rivals</v>
      </c>
    </row>
    <row r="5" customFormat="false" ht="15" hidden="false" customHeight="false" outlineLevel="0" collapsed="false">
      <c r="A5" s="11" t="n">
        <v>1</v>
      </c>
      <c r="B5" s="11" t="s">
        <v>39</v>
      </c>
      <c r="C5" s="11" t="s">
        <v>39</v>
      </c>
      <c r="D5" s="12" t="n">
        <v>430</v>
      </c>
      <c r="E5" s="13" t="str">
        <f aca="false">A5&amp;"|"&amp;B5</f>
        <v>1|50x Surging Sparks</v>
      </c>
    </row>
    <row r="6" customFormat="false" ht="15" hidden="false" customHeight="false" outlineLevel="0" collapsed="false">
      <c r="A6" s="11" t="n">
        <v>1</v>
      </c>
      <c r="B6" s="11" t="s">
        <v>40</v>
      </c>
      <c r="C6" s="11" t="s">
        <v>40</v>
      </c>
      <c r="D6" s="12" t="n">
        <v>2950</v>
      </c>
      <c r="E6" s="13" t="str">
        <f aca="false">A6&amp;"|"&amp;B6</f>
        <v>1|#8 PSA10 Mega Tokyo Pikachu</v>
      </c>
    </row>
    <row r="7" customFormat="false" ht="15" hidden="false" customHeight="false" outlineLevel="0" collapsed="false">
      <c r="A7" s="11" t="n">
        <v>1</v>
      </c>
      <c r="B7" s="11" t="s">
        <v>41</v>
      </c>
      <c r="C7" s="11" t="s">
        <v>41</v>
      </c>
      <c r="D7" s="12" t="n">
        <v>558.6</v>
      </c>
      <c r="E7" s="13" t="str">
        <f aca="false">A7&amp;"|"&amp;B7</f>
        <v>1|50x Temporal Force</v>
      </c>
    </row>
    <row r="8" customFormat="false" ht="15" hidden="false" customHeight="false" outlineLevel="0" collapsed="false">
      <c r="A8" s="11" t="n">
        <v>1</v>
      </c>
      <c r="B8" s="11" t="s">
        <v>42</v>
      </c>
      <c r="C8" s="11" t="s">
        <v>42</v>
      </c>
      <c r="D8" s="12" t="n">
        <v>300</v>
      </c>
      <c r="E8" s="13" t="str">
        <f aca="false">A8&amp;"|"&amp;B8</f>
        <v>1|50x Perfect Order</v>
      </c>
    </row>
    <row r="9" customFormat="false" ht="15" hidden="false" customHeight="false" outlineLevel="0" collapsed="false">
      <c r="A9" s="11" t="n">
        <v>1</v>
      </c>
      <c r="B9" s="11" t="s">
        <v>43</v>
      </c>
      <c r="C9" s="11" t="s">
        <v>43</v>
      </c>
      <c r="D9" s="12" t="n">
        <v>639</v>
      </c>
      <c r="E9" s="13" t="str">
        <f aca="false">A9&amp;"|"&amp;B9</f>
        <v>1|50x Obsidian Flames</v>
      </c>
    </row>
    <row r="10" customFormat="false" ht="15" hidden="false" customHeight="false" outlineLevel="0" collapsed="false">
      <c r="A10" s="11" t="n">
        <v>1</v>
      </c>
      <c r="B10" s="11" t="s">
        <v>44</v>
      </c>
      <c r="C10" s="11" t="s">
        <v>44</v>
      </c>
      <c r="D10" s="12" t="n">
        <v>1172</v>
      </c>
      <c r="E10" s="13" t="str">
        <f aca="false">A10&amp;"|"&amp;B10</f>
        <v>1|50x Paldean Fates</v>
      </c>
    </row>
    <row r="11" customFormat="false" ht="15" hidden="false" customHeight="false" outlineLevel="0" collapsed="false">
      <c r="A11" s="11" t="n">
        <v>1</v>
      </c>
      <c r="B11" s="11" t="s">
        <v>45</v>
      </c>
      <c r="C11" s="11" t="s">
        <v>45</v>
      </c>
      <c r="D11" s="12" t="n">
        <v>680</v>
      </c>
      <c r="E11" s="13" t="str">
        <f aca="false">A11&amp;"|"&amp;B11</f>
        <v>1|50x Ascended Heroes</v>
      </c>
    </row>
    <row r="12" customFormat="false" ht="15" hidden="false" customHeight="false" outlineLevel="0" collapsed="false">
      <c r="A12" s="11" t="n">
        <v>1</v>
      </c>
      <c r="B12" s="11" t="s">
        <v>46</v>
      </c>
      <c r="C12" s="11" t="s">
        <v>46</v>
      </c>
      <c r="D12" s="12" t="n">
        <v>5700</v>
      </c>
      <c r="E12" s="13" t="str">
        <f aca="false">A12&amp;"|"&amp;B12</f>
        <v>1|#3 PSA10 Eevee Munch</v>
      </c>
    </row>
    <row r="13" customFormat="false" ht="15" hidden="false" customHeight="false" outlineLevel="0" collapsed="false">
      <c r="A13" s="11" t="n">
        <v>1</v>
      </c>
      <c r="B13" s="11" t="s">
        <v>47</v>
      </c>
      <c r="C13" s="11" t="s">
        <v>47</v>
      </c>
      <c r="D13" s="12" t="n">
        <v>421.5</v>
      </c>
      <c r="E13" s="13" t="str">
        <f aca="false">A13&amp;"|"&amp;B13</f>
        <v>1|50x Paradox Rift</v>
      </c>
    </row>
    <row r="14" customFormat="false" ht="15" hidden="false" customHeight="false" outlineLevel="0" collapsed="false">
      <c r="A14" s="11" t="n">
        <v>1</v>
      </c>
      <c r="B14" s="11" t="s">
        <v>48</v>
      </c>
      <c r="C14" s="11" t="s">
        <v>48</v>
      </c>
      <c r="D14" s="12" t="n">
        <v>410</v>
      </c>
      <c r="E14" s="13" t="str">
        <f aca="false">A14&amp;"|"&amp;B14</f>
        <v>1|50x Mega Evolution</v>
      </c>
    </row>
    <row r="15" customFormat="false" ht="15" hidden="false" customHeight="false" outlineLevel="0" collapsed="false">
      <c r="A15" s="11" t="n">
        <v>1</v>
      </c>
      <c r="B15" s="11" t="s">
        <v>49</v>
      </c>
      <c r="C15" s="11" t="s">
        <v>49</v>
      </c>
      <c r="D15" s="12" t="n">
        <v>471.5</v>
      </c>
      <c r="E15" s="13" t="str">
        <f aca="false">A15&amp;"|"&amp;B15</f>
        <v>1|50x Scarlet &amp; Violet</v>
      </c>
    </row>
    <row r="16" customFormat="false" ht="15" hidden="false" customHeight="false" outlineLevel="0" collapsed="false">
      <c r="A16" s="11" t="n">
        <v>1</v>
      </c>
      <c r="B16" s="11" t="s">
        <v>50</v>
      </c>
      <c r="C16" s="11" t="s">
        <v>50</v>
      </c>
      <c r="D16" s="12" t="n">
        <v>2769.93</v>
      </c>
      <c r="E16" s="13" t="str">
        <f aca="false">A16&amp;"|"&amp;B16</f>
        <v>1|Sealed Case Phantasmal Flames Box</v>
      </c>
    </row>
    <row r="17" customFormat="false" ht="15" hidden="false" customHeight="false" outlineLevel="0" collapsed="false">
      <c r="A17" s="11" t="n">
        <v>1</v>
      </c>
      <c r="B17" s="11" t="s">
        <v>51</v>
      </c>
      <c r="C17" s="11" t="s">
        <v>51</v>
      </c>
      <c r="D17" s="12" t="n">
        <v>300</v>
      </c>
      <c r="E17" s="13" t="str">
        <f aca="false">A17&amp;"|"&amp;B17</f>
        <v>1|50x Chaos Rising</v>
      </c>
    </row>
    <row r="18" customFormat="false" ht="15" hidden="false" customHeight="false" outlineLevel="0" collapsed="false">
      <c r="A18" s="11" t="n">
        <v>1</v>
      </c>
      <c r="B18" s="11" t="s">
        <v>52</v>
      </c>
      <c r="C18" s="11" t="s">
        <v>52</v>
      </c>
      <c r="D18" s="12" t="n">
        <v>684.5</v>
      </c>
      <c r="E18" s="13" t="str">
        <f aca="false">A18&amp;"|"&amp;B18</f>
        <v>1|50x Silver Tempest</v>
      </c>
    </row>
    <row r="19" customFormat="false" ht="15" hidden="false" customHeight="false" outlineLevel="0" collapsed="false">
      <c r="A19" s="11" t="n">
        <v>1</v>
      </c>
      <c r="B19" s="11" t="s">
        <v>53</v>
      </c>
      <c r="C19" s="11" t="s">
        <v>53</v>
      </c>
      <c r="D19" s="12" t="n">
        <v>3732.06</v>
      </c>
      <c r="E19" s="13" t="str">
        <f aca="false">A19&amp;"|"&amp;B19</f>
        <v>1|#5 PSA10 Pikachu Stamp Box</v>
      </c>
    </row>
    <row r="20" customFormat="false" ht="15" hidden="false" customHeight="false" outlineLevel="0" collapsed="false">
      <c r="A20" s="11" t="n">
        <v>1</v>
      </c>
      <c r="B20" s="11" t="s">
        <v>54</v>
      </c>
      <c r="C20" s="11" t="s">
        <v>54</v>
      </c>
      <c r="D20" s="12" t="n">
        <v>356.5</v>
      </c>
      <c r="E20" s="13" t="str">
        <f aca="false">A20&amp;"|"&amp;B20</f>
        <v>1|50x Pitch Black</v>
      </c>
    </row>
    <row r="21" customFormat="false" ht="15" hidden="false" customHeight="false" outlineLevel="0" collapsed="false">
      <c r="A21" s="11" t="n">
        <v>1</v>
      </c>
      <c r="B21" s="11" t="s">
        <v>55</v>
      </c>
      <c r="C21" s="11" t="s">
        <v>55</v>
      </c>
      <c r="D21" s="12" t="n">
        <v>3256.2</v>
      </c>
      <c r="E21" s="13" t="str">
        <f aca="false">A21&amp;"|"&amp;B21</f>
        <v>1|#4 PSA10 CHN Pikachu 5th Anniv</v>
      </c>
    </row>
    <row r="22" customFormat="false" ht="15" hidden="false" customHeight="false" outlineLevel="0" collapsed="false">
      <c r="A22" s="11" t="n">
        <v>1</v>
      </c>
      <c r="B22" s="11" t="s">
        <v>56</v>
      </c>
      <c r="C22" s="11" t="s">
        <v>56</v>
      </c>
      <c r="D22" s="12" t="n">
        <v>2850</v>
      </c>
      <c r="E22" s="13" t="str">
        <f aca="false">A22&amp;"|"&amp;B22</f>
        <v>1|#7 PSA10 Van Gogh Pikachu (as-is)</v>
      </c>
    </row>
    <row r="23" customFormat="false" ht="15" hidden="false" customHeight="false" outlineLevel="0" collapsed="false">
      <c r="A23" s="11" t="n">
        <v>1</v>
      </c>
      <c r="B23" s="11" t="s">
        <v>57</v>
      </c>
      <c r="C23" s="11" t="s">
        <v>57</v>
      </c>
      <c r="D23" s="12" t="n">
        <v>550</v>
      </c>
      <c r="E23" s="13" t="str">
        <f aca="false">A23&amp;"|"&amp;B23</f>
        <v>1|50x Astral Radiance</v>
      </c>
    </row>
    <row r="24" customFormat="false" ht="15" hidden="false" customHeight="false" outlineLevel="0" collapsed="false">
      <c r="A24" s="11" t="n">
        <v>1</v>
      </c>
      <c r="B24" s="11" t="s">
        <v>58</v>
      </c>
      <c r="C24" s="11" t="s">
        <v>58</v>
      </c>
      <c r="D24" s="12" t="n">
        <v>327.5</v>
      </c>
      <c r="E24" s="13" t="str">
        <f aca="false">A24&amp;"|"&amp;B24</f>
        <v>1|50x Journey Together</v>
      </c>
    </row>
    <row r="25" customFormat="false" ht="15" hidden="false" customHeight="false" outlineLevel="0" collapsed="false">
      <c r="A25" s="11" t="n">
        <v>1</v>
      </c>
      <c r="B25" s="11" t="s">
        <v>59</v>
      </c>
      <c r="C25" s="11" t="s">
        <v>59</v>
      </c>
      <c r="D25" s="12" t="n">
        <v>668.5</v>
      </c>
      <c r="E25" s="13" t="str">
        <f aca="false">A25&amp;"|"&amp;B25</f>
        <v>1|50x Prismatic Evolutions</v>
      </c>
    </row>
    <row r="26" customFormat="false" ht="15" hidden="false" customHeight="false" outlineLevel="0" collapsed="false">
      <c r="A26" s="11" t="n">
        <v>1</v>
      </c>
      <c r="B26" s="11" t="s">
        <v>60</v>
      </c>
      <c r="C26" s="11" t="s">
        <v>60</v>
      </c>
      <c r="D26" s="12" t="n">
        <v>475</v>
      </c>
      <c r="E26" s="13" t="str">
        <f aca="false">A26&amp;"|"&amp;B26</f>
        <v>1|50x Vivid Voltage</v>
      </c>
    </row>
    <row r="27" customFormat="false" ht="15" hidden="false" customHeight="false" outlineLevel="0" collapsed="false">
      <c r="A27" s="11" t="n">
        <v>1</v>
      </c>
      <c r="B27" s="11" t="s">
        <v>61</v>
      </c>
      <c r="C27" s="11" t="s">
        <v>61</v>
      </c>
      <c r="D27" s="12" t="n">
        <v>2400</v>
      </c>
      <c r="E27" s="13" t="str">
        <f aca="false">A27&amp;"|"&amp;B27</f>
        <v>1|2x 151 Elite Trainer Box</v>
      </c>
    </row>
    <row r="28" customFormat="false" ht="15" hidden="false" customHeight="false" outlineLevel="0" collapsed="false">
      <c r="A28" s="11" t="n">
        <v>1</v>
      </c>
      <c r="B28" s="11" t="s">
        <v>62</v>
      </c>
      <c r="C28" s="11" t="s">
        <v>62</v>
      </c>
      <c r="D28" s="12" t="n">
        <v>425</v>
      </c>
      <c r="E28" s="13" t="str">
        <f aca="false">A28&amp;"|"&amp;B28</f>
        <v>1|50x Twilight Masquerade</v>
      </c>
    </row>
    <row r="29" customFormat="false" ht="15" hidden="false" customHeight="false" outlineLevel="0" collapsed="false">
      <c r="A29" s="11" t="n">
        <v>1</v>
      </c>
      <c r="B29" s="11" t="s">
        <v>63</v>
      </c>
      <c r="C29" s="11" t="s">
        <v>63</v>
      </c>
      <c r="D29" s="12" t="n">
        <v>15000</v>
      </c>
      <c r="E29" s="13" t="str">
        <f aca="false">A29&amp;"|"&amp;B29</f>
        <v>1|#1 PSA10 Pikachu Munch</v>
      </c>
    </row>
    <row r="30" customFormat="false" ht="15" hidden="false" customHeight="false" outlineLevel="0" collapsed="false">
      <c r="A30" s="11" t="n">
        <v>1</v>
      </c>
      <c r="B30" s="11" t="s">
        <v>64</v>
      </c>
      <c r="C30" s="11" t="s">
        <v>64</v>
      </c>
      <c r="D30" s="12" t="n">
        <v>11000</v>
      </c>
      <c r="E30" s="13" t="str">
        <f aca="false">A30&amp;"|"&amp;B30</f>
        <v>1|1000x Sleeved Destined Rivals</v>
      </c>
    </row>
    <row r="31" customFormat="false" ht="15" hidden="false" customHeight="false" outlineLevel="0" collapsed="false">
      <c r="A31" s="11" t="n">
        <v>1</v>
      </c>
      <c r="B31" s="11" t="s">
        <v>65</v>
      </c>
      <c r="C31" s="11" t="s">
        <v>65</v>
      </c>
      <c r="D31" s="12" t="n">
        <v>2900</v>
      </c>
      <c r="E31" s="13" t="str">
        <f aca="false">A31&amp;"|"&amp;B31</f>
        <v>1|#6 PSA10 Ancient Mew</v>
      </c>
    </row>
    <row r="32" customFormat="false" ht="15" hidden="false" customHeight="false" outlineLevel="0" collapsed="false">
      <c r="A32" s="11" t="n">
        <v>1</v>
      </c>
      <c r="B32" s="11" t="s">
        <v>66</v>
      </c>
      <c r="C32" s="11" t="s">
        <v>66</v>
      </c>
      <c r="D32" s="12" t="n">
        <v>1935</v>
      </c>
      <c r="E32" s="13" t="str">
        <f aca="false">A32&amp;"|"&amp;B32</f>
        <v>1|#10 PSA10 Tohoku's Pikachu</v>
      </c>
    </row>
    <row r="33" customFormat="false" ht="15" hidden="false" customHeight="false" outlineLevel="0" collapsed="false">
      <c r="A33" s="11" t="n">
        <v>1</v>
      </c>
      <c r="B33" s="11" t="s">
        <v>67</v>
      </c>
      <c r="C33" s="11" t="s">
        <v>67</v>
      </c>
      <c r="D33" s="12" t="n">
        <v>11000</v>
      </c>
      <c r="E33" s="13" t="str">
        <f aca="false">A33&amp;"|"&amp;B33</f>
        <v>1|1000x Destined Rivals</v>
      </c>
    </row>
    <row r="34" customFormat="false" ht="15" hidden="false" customHeight="false" outlineLevel="0" collapsed="false">
      <c r="A34" s="11" t="n">
        <v>1</v>
      </c>
      <c r="B34" s="11" t="s">
        <v>68</v>
      </c>
      <c r="C34" s="11" t="s">
        <v>68</v>
      </c>
      <c r="D34" s="12" t="n">
        <v>1500</v>
      </c>
      <c r="E34" s="13" t="str">
        <f aca="false">A34&amp;"|"&amp;B34</f>
        <v>1|50x 151</v>
      </c>
    </row>
    <row r="35" customFormat="false" ht="15" hidden="false" customHeight="false" outlineLevel="0" collapsed="false">
      <c r="A35" s="11" t="n">
        <v>1</v>
      </c>
      <c r="B35" s="11" t="s">
        <v>69</v>
      </c>
      <c r="C35" s="11" t="s">
        <v>69</v>
      </c>
      <c r="D35" s="12" t="n">
        <v>2250.38</v>
      </c>
      <c r="E35" s="13" t="str">
        <f aca="false">A35&amp;"|"&amp;B35</f>
        <v>1|#9 PSA10 Kyoto Maiko Pikachu</v>
      </c>
    </row>
    <row r="36" customFormat="false" ht="15" hidden="false" customHeight="false" outlineLevel="0" collapsed="false">
      <c r="A36" s="11" t="n">
        <v>1</v>
      </c>
      <c r="B36" s="11" t="s">
        <v>70</v>
      </c>
      <c r="C36" s="11" t="s">
        <v>70</v>
      </c>
      <c r="D36" s="12" t="n">
        <v>2358.59</v>
      </c>
      <c r="E36" s="13" t="str">
        <f aca="false">A36&amp;"|"&amp;B36</f>
        <v>1|Sealed Case S&amp;S Charizard UPC</v>
      </c>
    </row>
    <row r="37" customFormat="false" ht="15" hidden="false" customHeight="false" outlineLevel="0" collapsed="false">
      <c r="A37" s="11" t="n">
        <v>1</v>
      </c>
      <c r="B37" s="11" t="s">
        <v>71</v>
      </c>
      <c r="C37" s="11" t="s">
        <v>71</v>
      </c>
      <c r="D37" s="12" t="n">
        <v>8592.87</v>
      </c>
      <c r="E37" s="13" t="str">
        <f aca="false">A37&amp;"|"&amp;B37</f>
        <v>1|#2 PSA10 20th Anniv Pikachu EX 1st Ed</v>
      </c>
    </row>
    <row r="38" customFormat="false" ht="15" hidden="false" customHeight="false" outlineLevel="0" collapsed="false">
      <c r="A38" s="11" t="n">
        <v>2</v>
      </c>
      <c r="B38" s="11" t="s">
        <v>72</v>
      </c>
      <c r="C38" s="11" t="s">
        <v>73</v>
      </c>
      <c r="D38" s="12" t="n">
        <v>3</v>
      </c>
      <c r="E38" s="13" t="str">
        <f aca="false">A38&amp;"|"&amp;B38</f>
        <v>2|SCG</v>
      </c>
    </row>
    <row r="39" customFormat="false" ht="15" hidden="false" customHeight="false" outlineLevel="0" collapsed="false">
      <c r="A39" s="11" t="n">
        <v>2</v>
      </c>
      <c r="B39" s="11" t="s">
        <v>74</v>
      </c>
      <c r="C39" s="11" t="s">
        <v>75</v>
      </c>
      <c r="D39" s="12" t="n">
        <v>130</v>
      </c>
      <c r="E39" s="13" t="str">
        <f aca="false">A39&amp;"|"&amp;B39</f>
        <v>2|ETBDR</v>
      </c>
    </row>
    <row r="40" customFormat="false" ht="15" hidden="false" customHeight="false" outlineLevel="0" collapsed="false">
      <c r="A40" s="11" t="n">
        <v>2</v>
      </c>
      <c r="B40" s="11" t="s">
        <v>76</v>
      </c>
      <c r="C40" s="11" t="s">
        <v>77</v>
      </c>
      <c r="D40" s="12" t="n">
        <v>70</v>
      </c>
      <c r="E40" s="13" t="str">
        <f aca="false">A40&amp;"|"&amp;B40</f>
        <v>2|ETBPB</v>
      </c>
    </row>
    <row r="41" customFormat="false" ht="15" hidden="false" customHeight="false" outlineLevel="0" collapsed="false">
      <c r="A41" s="11" t="n">
        <v>2</v>
      </c>
      <c r="B41" s="11" t="s">
        <v>78</v>
      </c>
      <c r="C41" s="11" t="s">
        <v>79</v>
      </c>
      <c r="D41" s="12" t="n">
        <v>1430</v>
      </c>
      <c r="E41" s="13" t="str">
        <f aca="false">A41&amp;"|"&amp;B41</f>
        <v>2|B100PE</v>
      </c>
    </row>
    <row r="42" customFormat="false" ht="15" hidden="false" customHeight="false" outlineLevel="0" collapsed="false">
      <c r="A42" s="11" t="n">
        <v>2</v>
      </c>
      <c r="B42" s="11" t="s">
        <v>80</v>
      </c>
      <c r="C42" s="11" t="s">
        <v>81</v>
      </c>
      <c r="D42" s="12" t="n">
        <v>860</v>
      </c>
      <c r="E42" s="13" t="str">
        <f aca="false">A42&amp;"|"&amp;B42</f>
        <v>2|B100SS</v>
      </c>
    </row>
    <row r="43" customFormat="false" ht="15" hidden="false" customHeight="false" outlineLevel="0" collapsed="false">
      <c r="A43" s="11" t="n">
        <v>2</v>
      </c>
      <c r="B43" s="11" t="s">
        <v>82</v>
      </c>
      <c r="C43" s="11" t="s">
        <v>83</v>
      </c>
      <c r="D43" s="12" t="n">
        <v>697</v>
      </c>
      <c r="E43" s="13" t="str">
        <f aca="false">A43&amp;"|"&amp;B43</f>
        <v>2|B100PB</v>
      </c>
    </row>
    <row r="44" customFormat="false" ht="15" hidden="false" customHeight="false" outlineLevel="0" collapsed="false">
      <c r="A44" s="11" t="n">
        <v>2</v>
      </c>
      <c r="B44" s="11" t="s">
        <v>84</v>
      </c>
      <c r="C44" s="11" t="s">
        <v>85</v>
      </c>
      <c r="D44" s="12" t="n">
        <v>625</v>
      </c>
      <c r="E44" s="13" t="str">
        <f aca="false">A44&amp;"|"&amp;B44</f>
        <v>2|B100CR</v>
      </c>
    </row>
    <row r="45" customFormat="false" ht="15" hidden="false" customHeight="false" outlineLevel="0" collapsed="false">
      <c r="A45" s="11" t="n">
        <v>2</v>
      </c>
      <c r="B45" s="11" t="s">
        <v>86</v>
      </c>
      <c r="C45" s="11" t="s">
        <v>87</v>
      </c>
      <c r="D45" s="12" t="n">
        <v>598</v>
      </c>
      <c r="E45" s="13" t="str">
        <f aca="false">A45&amp;"|"&amp;B45</f>
        <v>2|B100PO</v>
      </c>
    </row>
    <row r="46" customFormat="false" ht="15" hidden="false" customHeight="false" outlineLevel="0" collapsed="false">
      <c r="A46" s="11" t="n">
        <v>2</v>
      </c>
      <c r="B46" s="11" t="s">
        <v>88</v>
      </c>
      <c r="C46" s="11" t="s">
        <v>89</v>
      </c>
      <c r="D46" s="12" t="n">
        <v>1359</v>
      </c>
      <c r="E46" s="13" t="str">
        <f aca="false">A46&amp;"|"&amp;B46</f>
        <v>2|B100ASC</v>
      </c>
    </row>
    <row r="47" customFormat="false" ht="15" hidden="false" customHeight="false" outlineLevel="0" collapsed="false">
      <c r="A47" s="11" t="n">
        <v>2</v>
      </c>
      <c r="B47" s="11" t="s">
        <v>90</v>
      </c>
      <c r="C47" s="11" t="s">
        <v>91</v>
      </c>
      <c r="D47" s="12" t="n">
        <v>1300</v>
      </c>
      <c r="E47" s="13" t="str">
        <f aca="false">A47&amp;"|"&amp;B47</f>
        <v>2|B100OBF</v>
      </c>
    </row>
    <row r="48" customFormat="false" ht="15" hidden="false" customHeight="false" outlineLevel="0" collapsed="false">
      <c r="A48" s="11" t="n">
        <v>2</v>
      </c>
      <c r="B48" s="11" t="s">
        <v>92</v>
      </c>
      <c r="C48" s="11" t="s">
        <v>93</v>
      </c>
      <c r="D48" s="12" t="n">
        <v>824</v>
      </c>
      <c r="E48" s="13" t="str">
        <f aca="false">A48&amp;"|"&amp;B48</f>
        <v>2|B100SV</v>
      </c>
    </row>
    <row r="49" customFormat="false" ht="15" hidden="false" customHeight="false" outlineLevel="0" collapsed="false">
      <c r="A49" s="11" t="n">
        <v>2</v>
      </c>
      <c r="B49" s="11" t="s">
        <v>94</v>
      </c>
      <c r="C49" s="11" t="s">
        <v>95</v>
      </c>
      <c r="D49" s="12" t="n">
        <v>2870</v>
      </c>
      <c r="E49" s="13" t="str">
        <f aca="false">A49&amp;"|"&amp;B49</f>
        <v>2|B200PE</v>
      </c>
    </row>
    <row r="50" customFormat="false" ht="15" hidden="false" customHeight="false" outlineLevel="0" collapsed="false">
      <c r="A50" s="11" t="n">
        <v>2</v>
      </c>
      <c r="B50" s="11" t="s">
        <v>96</v>
      </c>
      <c r="C50" s="11" t="s">
        <v>97</v>
      </c>
      <c r="D50" s="12" t="n">
        <v>4077</v>
      </c>
      <c r="E50" s="13" t="str">
        <f aca="false">A50&amp;"|"&amp;B50</f>
        <v>2|B300ASC</v>
      </c>
    </row>
    <row r="51" customFormat="false" ht="15" hidden="false" customHeight="false" outlineLevel="0" collapsed="false">
      <c r="A51" s="11" t="n">
        <v>2</v>
      </c>
      <c r="B51" s="11" t="s">
        <v>98</v>
      </c>
      <c r="C51" s="11" t="s">
        <v>99</v>
      </c>
      <c r="D51" s="12" t="n">
        <v>9540</v>
      </c>
      <c r="E51" s="13" t="str">
        <f aca="false">A51&amp;"|"&amp;B51</f>
        <v>2|B1000DR</v>
      </c>
    </row>
    <row r="52" customFormat="false" ht="15" hidden="false" customHeight="false" outlineLevel="0" collapsed="false">
      <c r="A52" s="11" t="n">
        <v>2</v>
      </c>
      <c r="B52" s="11" t="s">
        <v>100</v>
      </c>
      <c r="C52" s="11" t="s">
        <v>101</v>
      </c>
      <c r="D52" s="12" t="n">
        <v>1250</v>
      </c>
      <c r="E52" s="13" t="str">
        <f aca="false">A52&amp;"|"&amp;B52</f>
        <v>2|SPCPE</v>
      </c>
    </row>
    <row r="53" customFormat="false" ht="15" hidden="false" customHeight="false" outlineLevel="0" collapsed="false">
      <c r="A53" s="11" t="n">
        <v>2</v>
      </c>
      <c r="B53" s="11" t="s">
        <v>102</v>
      </c>
      <c r="C53" s="11" t="s">
        <v>103</v>
      </c>
      <c r="D53" s="12" t="n">
        <v>3578.71</v>
      </c>
      <c r="E53" s="13" t="str">
        <f aca="false">A53&amp;"|"&amp;B53</f>
        <v>2|#1mew</v>
      </c>
    </row>
    <row r="54" customFormat="false" ht="15" hidden="false" customHeight="false" outlineLevel="0" collapsed="false">
      <c r="A54" s="11" t="n">
        <v>2</v>
      </c>
      <c r="B54" s="11" t="s">
        <v>104</v>
      </c>
      <c r="C54" s="11" t="s">
        <v>105</v>
      </c>
      <c r="D54" s="12" t="n">
        <v>3578.71</v>
      </c>
      <c r="E54" s="13" t="str">
        <f aca="false">A54&amp;"|"&amp;B54</f>
        <v>2|#2mew</v>
      </c>
    </row>
    <row r="55" customFormat="false" ht="15" hidden="false" customHeight="false" outlineLevel="0" collapsed="false">
      <c r="A55" s="11" t="n">
        <v>2</v>
      </c>
      <c r="B55" s="11" t="s">
        <v>106</v>
      </c>
      <c r="C55" s="11" t="s">
        <v>107</v>
      </c>
      <c r="D55" s="12" t="n">
        <v>3200</v>
      </c>
      <c r="E55" s="13" t="str">
        <f aca="false">A55&amp;"|"&amp;B55</f>
        <v>2|#3ancientmew</v>
      </c>
    </row>
    <row r="56" customFormat="false" ht="15" hidden="false" customHeight="false" outlineLevel="0" collapsed="false">
      <c r="A56" s="11" t="n">
        <v>2</v>
      </c>
      <c r="B56" s="11" t="s">
        <v>108</v>
      </c>
      <c r="C56" s="11" t="s">
        <v>109</v>
      </c>
      <c r="D56" s="12" t="n">
        <v>3351</v>
      </c>
      <c r="E56" s="13" t="str">
        <f aca="false">A56&amp;"|"&amp;B56</f>
        <v>2|#4pikachu172</v>
      </c>
    </row>
    <row r="57" customFormat="false" ht="15" hidden="false" customHeight="false" outlineLevel="0" collapsed="false">
      <c r="A57" s="11" t="n">
        <v>2</v>
      </c>
      <c r="B57" s="11" t="s">
        <v>110</v>
      </c>
      <c r="C57" s="11" t="s">
        <v>111</v>
      </c>
      <c r="D57" s="12" t="n">
        <v>2388.54</v>
      </c>
      <c r="E57" s="13" t="str">
        <f aca="false">A57&amp;"|"&amp;B57</f>
        <v>2|#5pikachuex</v>
      </c>
    </row>
    <row r="58" customFormat="false" ht="15" hidden="false" customHeight="false" outlineLevel="0" collapsed="false">
      <c r="A58" s="11" t="n">
        <v>2</v>
      </c>
      <c r="B58" s="11" t="s">
        <v>112</v>
      </c>
      <c r="C58" s="11" t="s">
        <v>113</v>
      </c>
      <c r="D58" s="12" t="n">
        <v>1063.99</v>
      </c>
      <c r="E58" s="13" t="str">
        <f aca="false">A58&amp;"|"&amp;B58</f>
        <v>2|#6pikachuex</v>
      </c>
    </row>
    <row r="59" customFormat="false" ht="15" hidden="false" customHeight="false" outlineLevel="0" collapsed="false">
      <c r="A59" s="11" t="n">
        <v>2</v>
      </c>
      <c r="B59" s="11" t="s">
        <v>114</v>
      </c>
      <c r="C59" s="11" t="s">
        <v>115</v>
      </c>
      <c r="D59" s="12" t="n">
        <v>1600</v>
      </c>
      <c r="E59" s="13" t="str">
        <f aca="false">A59&amp;"|"&amp;B59</f>
        <v>2|#7megadragonite</v>
      </c>
    </row>
    <row r="60" customFormat="false" ht="15" hidden="false" customHeight="false" outlineLevel="0" collapsed="false">
      <c r="A60" s="11" t="n">
        <v>2</v>
      </c>
      <c r="B60" s="11" t="s">
        <v>116</v>
      </c>
      <c r="C60" s="11" t="s">
        <v>117</v>
      </c>
      <c r="D60" s="12" t="n">
        <v>1786.81</v>
      </c>
      <c r="E60" s="13" t="str">
        <f aca="false">A60&amp;"|"&amp;B60</f>
        <v>2|#8pikachu171</v>
      </c>
    </row>
    <row r="61" customFormat="false" ht="15" hidden="false" customHeight="false" outlineLevel="0" collapsed="false">
      <c r="A61" s="11" t="n">
        <v>2</v>
      </c>
      <c r="B61" s="11" t="s">
        <v>118</v>
      </c>
      <c r="C61" s="11" t="s">
        <v>119</v>
      </c>
      <c r="D61" s="12" t="n">
        <v>1425</v>
      </c>
      <c r="E61" s="13" t="str">
        <f aca="false">A61&amp;"|"&amp;B61</f>
        <v>2|#9pikachu170</v>
      </c>
    </row>
    <row r="62" customFormat="false" ht="15" hidden="false" customHeight="false" outlineLevel="0" collapsed="false">
      <c r="A62" s="11" t="n">
        <v>2</v>
      </c>
      <c r="B62" s="11" t="s">
        <v>120</v>
      </c>
      <c r="C62" s="11" t="s">
        <v>121</v>
      </c>
      <c r="D62" s="12" t="n">
        <v>1202.76</v>
      </c>
      <c r="E62" s="13" t="str">
        <f aca="false">A62&amp;"|"&amp;B62</f>
        <v>2|#10rocketsmewtwo</v>
      </c>
    </row>
    <row r="63" customFormat="false" ht="15" hidden="false" customHeight="false" outlineLevel="0" collapsed="false">
      <c r="A63" s="11" t="n">
        <v>2</v>
      </c>
      <c r="B63" s="11" t="s">
        <v>122</v>
      </c>
      <c r="C63" s="11" t="s">
        <v>123</v>
      </c>
      <c r="D63" s="12" t="n">
        <v>0</v>
      </c>
      <c r="E63" s="13" t="str">
        <f aca="false">A63&amp;"|"&amp;B63</f>
        <v>2|DECLINED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9" min="9" style="0" width="10"/>
    <col collapsed="false" customWidth="true" hidden="false" outlineLevel="0" max="10" min="10" style="0" width="26"/>
  </cols>
  <sheetData>
    <row r="1" customFormat="false" ht="15" hidden="false" customHeight="false" outlineLevel="0" collapsed="false">
      <c r="A1" s="14" t="s">
        <v>30</v>
      </c>
      <c r="B1" s="14" t="s">
        <v>124</v>
      </c>
      <c r="C1" s="14" t="s">
        <v>125</v>
      </c>
      <c r="D1" s="14" t="s">
        <v>126</v>
      </c>
      <c r="E1" s="14" t="s">
        <v>127</v>
      </c>
      <c r="F1" s="14" t="s">
        <v>128</v>
      </c>
      <c r="G1" s="14" t="s">
        <v>33</v>
      </c>
      <c r="H1" s="14" t="s">
        <v>129</v>
      </c>
      <c r="I1" s="14" t="s">
        <v>130</v>
      </c>
      <c r="J1" s="14" t="s">
        <v>131</v>
      </c>
    </row>
    <row r="2" customFormat="false" ht="15" hidden="false" customHeight="false" outlineLevel="0" collapsed="false">
      <c r="A2" s="11" t="n">
        <v>1</v>
      </c>
      <c r="B2" s="11" t="n">
        <v>1</v>
      </c>
      <c r="C2" s="11" t="s">
        <v>36</v>
      </c>
      <c r="D2" s="11" t="s">
        <v>132</v>
      </c>
      <c r="E2" s="11" t="s">
        <v>133</v>
      </c>
      <c r="F2" s="15" t="n">
        <v>373</v>
      </c>
      <c r="G2" s="15" t="n">
        <f aca="false">IF(I2=TRUE(),"",SUMIFS('Values (Both)'!$D$2:$D$63,'Values (Both)'!$E$2:$E$63,J2))</f>
        <v>3</v>
      </c>
      <c r="H2" s="16" t="n">
        <f aca="false">IF(I2=TRUE(),"",G2-F2)</f>
        <v>-370</v>
      </c>
      <c r="I2" s="17" t="b">
        <f aca="false">FALSE()</f>
        <v>0</v>
      </c>
      <c r="J2" s="13" t="str">
        <f aca="false">A2&amp;"|"&amp;C2</f>
        <v>1|Single Pack Simplified Chinese Gem Series 4</v>
      </c>
    </row>
    <row r="3" customFormat="false" ht="15" hidden="false" customHeight="false" outlineLevel="0" collapsed="false">
      <c r="A3" s="11" t="n">
        <v>1</v>
      </c>
      <c r="B3" s="11" t="n">
        <v>2</v>
      </c>
      <c r="C3" s="11" t="s">
        <v>36</v>
      </c>
      <c r="D3" s="11" t="s">
        <v>132</v>
      </c>
      <c r="E3" s="11" t="s">
        <v>134</v>
      </c>
      <c r="F3" s="15" t="n">
        <v>450</v>
      </c>
      <c r="G3" s="15" t="n">
        <f aca="false">IF(I3=TRUE(),"",SUMIFS('Values (Both)'!$D$2:$D$63,'Values (Both)'!$E$2:$E$63,J3))</f>
        <v>3</v>
      </c>
      <c r="H3" s="16" t="n">
        <f aca="false">IF(I3=TRUE(),"",G3-F3)</f>
        <v>-447</v>
      </c>
      <c r="I3" s="17" t="b">
        <f aca="false">FALSE()</f>
        <v>0</v>
      </c>
      <c r="J3" s="13" t="str">
        <f aca="false">A3&amp;"|"&amp;C3</f>
        <v>1|Single Pack Simplified Chinese Gem Series 4</v>
      </c>
    </row>
    <row r="4" customFormat="false" ht="15" hidden="false" customHeight="false" outlineLevel="0" collapsed="false">
      <c r="A4" s="11" t="n">
        <v>1</v>
      </c>
      <c r="B4" s="11" t="n">
        <v>3</v>
      </c>
      <c r="C4" s="11" t="s">
        <v>36</v>
      </c>
      <c r="D4" s="11" t="s">
        <v>132</v>
      </c>
      <c r="E4" s="11" t="s">
        <v>135</v>
      </c>
      <c r="F4" s="15" t="n">
        <v>393</v>
      </c>
      <c r="G4" s="15" t="n">
        <f aca="false">IF(I4=TRUE(),"",SUMIFS('Values (Both)'!$D$2:$D$63,'Values (Both)'!$E$2:$E$63,J4))</f>
        <v>3</v>
      </c>
      <c r="H4" s="16" t="n">
        <f aca="false">IF(I4=TRUE(),"",G4-F4)</f>
        <v>-390</v>
      </c>
      <c r="I4" s="17" t="b">
        <f aca="false">FALSE()</f>
        <v>0</v>
      </c>
      <c r="J4" s="13" t="str">
        <f aca="false">A4&amp;"|"&amp;C4</f>
        <v>1|Single Pack Simplified Chinese Gem Series 4</v>
      </c>
    </row>
    <row r="5" customFormat="false" ht="15" hidden="false" customHeight="false" outlineLevel="0" collapsed="false">
      <c r="A5" s="11" t="n">
        <v>1</v>
      </c>
      <c r="B5" s="11" t="n">
        <v>4</v>
      </c>
      <c r="C5" s="11" t="s">
        <v>36</v>
      </c>
      <c r="D5" s="11" t="s">
        <v>132</v>
      </c>
      <c r="E5" s="11" t="s">
        <v>136</v>
      </c>
      <c r="F5" s="15" t="n">
        <v>372</v>
      </c>
      <c r="G5" s="15" t="n">
        <f aca="false">IF(I5=TRUE(),"",SUMIFS('Values (Both)'!$D$2:$D$63,'Values (Both)'!$E$2:$E$63,J5))</f>
        <v>3</v>
      </c>
      <c r="H5" s="16" t="n">
        <f aca="false">IF(I5=TRUE(),"",G5-F5)</f>
        <v>-369</v>
      </c>
      <c r="I5" s="17" t="b">
        <f aca="false">FALSE()</f>
        <v>0</v>
      </c>
      <c r="J5" s="13" t="str">
        <f aca="false">A5&amp;"|"&amp;C5</f>
        <v>1|Single Pack Simplified Chinese Gem Series 4</v>
      </c>
    </row>
    <row r="6" customFormat="false" ht="15" hidden="false" customHeight="false" outlineLevel="0" collapsed="false">
      <c r="A6" s="11" t="n">
        <v>1</v>
      </c>
      <c r="B6" s="11" t="n">
        <v>5</v>
      </c>
      <c r="C6" s="11" t="s">
        <v>36</v>
      </c>
      <c r="D6" s="11" t="s">
        <v>132</v>
      </c>
      <c r="E6" s="11" t="s">
        <v>137</v>
      </c>
      <c r="F6" s="15" t="n">
        <v>480</v>
      </c>
      <c r="G6" s="15" t="n">
        <f aca="false">IF(I6=TRUE(),"",SUMIFS('Values (Both)'!$D$2:$D$63,'Values (Both)'!$E$2:$E$63,J6))</f>
        <v>3</v>
      </c>
      <c r="H6" s="16" t="n">
        <f aca="false">IF(I6=TRUE(),"",G6-F6)</f>
        <v>-477</v>
      </c>
      <c r="I6" s="17" t="b">
        <f aca="false">FALSE()</f>
        <v>0</v>
      </c>
      <c r="J6" s="13" t="str">
        <f aca="false">A6&amp;"|"&amp;C6</f>
        <v>1|Single Pack Simplified Chinese Gem Series 4</v>
      </c>
    </row>
    <row r="7" customFormat="false" ht="15" hidden="false" customHeight="false" outlineLevel="0" collapsed="false">
      <c r="A7" s="11" t="n">
        <v>1</v>
      </c>
      <c r="B7" s="11" t="n">
        <v>6</v>
      </c>
      <c r="C7" s="11" t="s">
        <v>36</v>
      </c>
      <c r="D7" s="11" t="s">
        <v>132</v>
      </c>
      <c r="E7" s="11" t="s">
        <v>137</v>
      </c>
      <c r="F7" s="15" t="n">
        <v>475</v>
      </c>
      <c r="G7" s="15" t="n">
        <f aca="false">IF(I7=TRUE(),"",SUMIFS('Values (Both)'!$D$2:$D$63,'Values (Both)'!$E$2:$E$63,J7))</f>
        <v>3</v>
      </c>
      <c r="H7" s="16" t="n">
        <f aca="false">IF(I7=TRUE(),"",G7-F7)</f>
        <v>-472</v>
      </c>
      <c r="I7" s="17" t="b">
        <f aca="false">FALSE()</f>
        <v>0</v>
      </c>
      <c r="J7" s="13" t="str">
        <f aca="false">A7&amp;"|"&amp;C7</f>
        <v>1|Single Pack Simplified Chinese Gem Series 4</v>
      </c>
    </row>
    <row r="8" customFormat="false" ht="15" hidden="false" customHeight="false" outlineLevel="0" collapsed="false">
      <c r="A8" s="11" t="n">
        <v>1</v>
      </c>
      <c r="B8" s="11" t="n">
        <v>7</v>
      </c>
      <c r="C8" s="11" t="s">
        <v>36</v>
      </c>
      <c r="D8" s="11" t="s">
        <v>132</v>
      </c>
      <c r="E8" s="11" t="s">
        <v>136</v>
      </c>
      <c r="F8" s="15" t="n">
        <v>520</v>
      </c>
      <c r="G8" s="15" t="n">
        <f aca="false">IF(I8=TRUE(),"",SUMIFS('Values (Both)'!$D$2:$D$63,'Values (Both)'!$E$2:$E$63,J8))</f>
        <v>3</v>
      </c>
      <c r="H8" s="16" t="n">
        <f aca="false">IF(I8=TRUE(),"",G8-F8)</f>
        <v>-517</v>
      </c>
      <c r="I8" s="17" t="b">
        <f aca="false">FALSE()</f>
        <v>0</v>
      </c>
      <c r="J8" s="13" t="str">
        <f aca="false">A8&amp;"|"&amp;C8</f>
        <v>1|Single Pack Simplified Chinese Gem Series 4</v>
      </c>
    </row>
    <row r="9" customFormat="false" ht="15" hidden="false" customHeight="false" outlineLevel="0" collapsed="false">
      <c r="A9" s="11" t="n">
        <v>1</v>
      </c>
      <c r="B9" s="11" t="n">
        <v>8</v>
      </c>
      <c r="C9" s="11" t="s">
        <v>36</v>
      </c>
      <c r="D9" s="11" t="s">
        <v>132</v>
      </c>
      <c r="E9" s="11" t="s">
        <v>138</v>
      </c>
      <c r="F9" s="15" t="n">
        <v>490</v>
      </c>
      <c r="G9" s="15" t="n">
        <f aca="false">IF(I9=TRUE(),"",SUMIFS('Values (Both)'!$D$2:$D$63,'Values (Both)'!$E$2:$E$63,J9))</f>
        <v>3</v>
      </c>
      <c r="H9" s="16" t="n">
        <f aca="false">IF(I9=TRUE(),"",G9-F9)</f>
        <v>-487</v>
      </c>
      <c r="I9" s="17" t="b">
        <f aca="false">FALSE()</f>
        <v>0</v>
      </c>
      <c r="J9" s="13" t="str">
        <f aca="false">A9&amp;"|"&amp;C9</f>
        <v>1|Single Pack Simplified Chinese Gem Series 4</v>
      </c>
    </row>
    <row r="10" customFormat="false" ht="15" hidden="false" customHeight="false" outlineLevel="0" collapsed="false">
      <c r="A10" s="11" t="n">
        <v>1</v>
      </c>
      <c r="B10" s="11" t="n">
        <v>9</v>
      </c>
      <c r="C10" s="11" t="s">
        <v>36</v>
      </c>
      <c r="D10" s="11" t="s">
        <v>132</v>
      </c>
      <c r="E10" s="11" t="s">
        <v>137</v>
      </c>
      <c r="F10" s="15" t="n">
        <v>475</v>
      </c>
      <c r="G10" s="15" t="n">
        <f aca="false">IF(I10=TRUE(),"",SUMIFS('Values (Both)'!$D$2:$D$63,'Values (Both)'!$E$2:$E$63,J10))</f>
        <v>3</v>
      </c>
      <c r="H10" s="16" t="n">
        <f aca="false">IF(I10=TRUE(),"",G10-F10)</f>
        <v>-472</v>
      </c>
      <c r="I10" s="17" t="b">
        <f aca="false">FALSE()</f>
        <v>0</v>
      </c>
      <c r="J10" s="13" t="str">
        <f aca="false">A10&amp;"|"&amp;C10</f>
        <v>1|Single Pack Simplified Chinese Gem Series 4</v>
      </c>
    </row>
    <row r="11" customFormat="false" ht="15" hidden="false" customHeight="false" outlineLevel="0" collapsed="false">
      <c r="A11" s="11" t="n">
        <v>1</v>
      </c>
      <c r="B11" s="11" t="n">
        <v>10</v>
      </c>
      <c r="C11" s="11" t="s">
        <v>36</v>
      </c>
      <c r="D11" s="11" t="s">
        <v>132</v>
      </c>
      <c r="E11" s="11" t="s">
        <v>136</v>
      </c>
      <c r="F11" s="15" t="n">
        <v>520</v>
      </c>
      <c r="G11" s="15" t="n">
        <f aca="false">IF(I11=TRUE(),"",SUMIFS('Values (Both)'!$D$2:$D$63,'Values (Both)'!$E$2:$E$63,J11))</f>
        <v>3</v>
      </c>
      <c r="H11" s="16" t="n">
        <f aca="false">IF(I11=TRUE(),"",G11-F11)</f>
        <v>-517</v>
      </c>
      <c r="I11" s="17" t="b">
        <f aca="false">FALSE()</f>
        <v>0</v>
      </c>
      <c r="J11" s="13" t="str">
        <f aca="false">A11&amp;"|"&amp;C11</f>
        <v>1|Single Pack Simplified Chinese Gem Series 4</v>
      </c>
    </row>
    <row r="12" customFormat="false" ht="15" hidden="false" customHeight="false" outlineLevel="0" collapsed="false">
      <c r="A12" s="11" t="n">
        <v>1</v>
      </c>
      <c r="B12" s="11" t="n">
        <v>11</v>
      </c>
      <c r="C12" s="11" t="s">
        <v>36</v>
      </c>
      <c r="D12" s="11" t="s">
        <v>132</v>
      </c>
      <c r="E12" s="11" t="s">
        <v>135</v>
      </c>
      <c r="F12" s="15" t="n">
        <v>565</v>
      </c>
      <c r="G12" s="15" t="n">
        <f aca="false">IF(I12=TRUE(),"",SUMIFS('Values (Both)'!$D$2:$D$63,'Values (Both)'!$E$2:$E$63,J12))</f>
        <v>3</v>
      </c>
      <c r="H12" s="16" t="n">
        <f aca="false">IF(I12=TRUE(),"",G12-F12)</f>
        <v>-562</v>
      </c>
      <c r="I12" s="17" t="b">
        <f aca="false">FALSE()</f>
        <v>0</v>
      </c>
      <c r="J12" s="13" t="str">
        <f aca="false">A12&amp;"|"&amp;C12</f>
        <v>1|Single Pack Simplified Chinese Gem Series 4</v>
      </c>
    </row>
    <row r="13" customFormat="false" ht="15" hidden="false" customHeight="false" outlineLevel="0" collapsed="false">
      <c r="A13" s="11" t="n">
        <v>1</v>
      </c>
      <c r="B13" s="11" t="n">
        <v>12</v>
      </c>
      <c r="C13" s="11" t="s">
        <v>36</v>
      </c>
      <c r="D13" s="11" t="s">
        <v>132</v>
      </c>
      <c r="E13" s="11" t="s">
        <v>136</v>
      </c>
      <c r="F13" s="15" t="n">
        <v>521</v>
      </c>
      <c r="G13" s="15" t="n">
        <f aca="false">IF(I13=TRUE(),"",SUMIFS('Values (Both)'!$D$2:$D$63,'Values (Both)'!$E$2:$E$63,J13))</f>
        <v>3</v>
      </c>
      <c r="H13" s="16" t="n">
        <f aca="false">IF(I13=TRUE(),"",G13-F13)</f>
        <v>-518</v>
      </c>
      <c r="I13" s="17" t="b">
        <f aca="false">FALSE()</f>
        <v>0</v>
      </c>
      <c r="J13" s="13" t="str">
        <f aca="false">A13&amp;"|"&amp;C13</f>
        <v>1|Single Pack Simplified Chinese Gem Series 4</v>
      </c>
    </row>
    <row r="14" customFormat="false" ht="15" hidden="false" customHeight="false" outlineLevel="0" collapsed="false">
      <c r="A14" s="11" t="n">
        <v>1</v>
      </c>
      <c r="B14" s="11" t="n">
        <v>13</v>
      </c>
      <c r="C14" s="11" t="s">
        <v>36</v>
      </c>
      <c r="D14" s="11" t="s">
        <v>132</v>
      </c>
      <c r="E14" s="11" t="s">
        <v>139</v>
      </c>
      <c r="F14" s="15" t="n">
        <v>490</v>
      </c>
      <c r="G14" s="15" t="n">
        <f aca="false">IF(I14=TRUE(),"",SUMIFS('Values (Both)'!$D$2:$D$63,'Values (Both)'!$E$2:$E$63,J14))</f>
        <v>3</v>
      </c>
      <c r="H14" s="16" t="n">
        <f aca="false">IF(I14=TRUE(),"",G14-F14)</f>
        <v>-487</v>
      </c>
      <c r="I14" s="17" t="b">
        <f aca="false">FALSE()</f>
        <v>0</v>
      </c>
      <c r="J14" s="13" t="str">
        <f aca="false">A14&amp;"|"&amp;C14</f>
        <v>1|Single Pack Simplified Chinese Gem Series 4</v>
      </c>
    </row>
    <row r="15" customFormat="false" ht="15" hidden="false" customHeight="false" outlineLevel="0" collapsed="false">
      <c r="A15" s="11" t="n">
        <v>1</v>
      </c>
      <c r="B15" s="11" t="n">
        <v>14</v>
      </c>
      <c r="C15" s="11" t="s">
        <v>36</v>
      </c>
      <c r="D15" s="11" t="s">
        <v>132</v>
      </c>
      <c r="E15" s="11" t="s">
        <v>140</v>
      </c>
      <c r="F15" s="15" t="n">
        <v>458</v>
      </c>
      <c r="G15" s="15" t="n">
        <f aca="false">IF(I15=TRUE(),"",SUMIFS('Values (Both)'!$D$2:$D$63,'Values (Both)'!$E$2:$E$63,J15))</f>
        <v>3</v>
      </c>
      <c r="H15" s="16" t="n">
        <f aca="false">IF(I15=TRUE(),"",G15-F15)</f>
        <v>-455</v>
      </c>
      <c r="I15" s="17" t="b">
        <f aca="false">FALSE()</f>
        <v>0</v>
      </c>
      <c r="J15" s="13" t="str">
        <f aca="false">A15&amp;"|"&amp;C15</f>
        <v>1|Single Pack Simplified Chinese Gem Series 4</v>
      </c>
    </row>
    <row r="16" customFormat="false" ht="15" hidden="false" customHeight="false" outlineLevel="0" collapsed="false">
      <c r="A16" s="11" t="n">
        <v>1</v>
      </c>
      <c r="B16" s="11" t="n">
        <v>15</v>
      </c>
      <c r="C16" s="11" t="s">
        <v>36</v>
      </c>
      <c r="D16" s="11" t="s">
        <v>132</v>
      </c>
      <c r="E16" s="11" t="s">
        <v>135</v>
      </c>
      <c r="F16" s="15" t="n">
        <v>500</v>
      </c>
      <c r="G16" s="15" t="n">
        <f aca="false">IF(I16=TRUE(),"",SUMIFS('Values (Both)'!$D$2:$D$63,'Values (Both)'!$E$2:$E$63,J16))</f>
        <v>3</v>
      </c>
      <c r="H16" s="16" t="n">
        <f aca="false">IF(I16=TRUE(),"",G16-F16)</f>
        <v>-497</v>
      </c>
      <c r="I16" s="17" t="b">
        <f aca="false">FALSE()</f>
        <v>0</v>
      </c>
      <c r="J16" s="13" t="str">
        <f aca="false">A16&amp;"|"&amp;C16</f>
        <v>1|Single Pack Simplified Chinese Gem Series 4</v>
      </c>
    </row>
    <row r="17" customFormat="false" ht="15" hidden="false" customHeight="false" outlineLevel="0" collapsed="false">
      <c r="A17" s="11" t="n">
        <v>1</v>
      </c>
      <c r="B17" s="11" t="n">
        <v>16</v>
      </c>
      <c r="C17" s="11" t="s">
        <v>37</v>
      </c>
      <c r="D17" s="11" t="s">
        <v>141</v>
      </c>
      <c r="E17" s="11" t="s">
        <v>139</v>
      </c>
      <c r="F17" s="15" t="n">
        <v>500</v>
      </c>
      <c r="G17" s="15" t="str">
        <f aca="false">IF(I17=TRUE(),"",SUMIFS('Values (Both)'!$D$2:$D$63,'Values (Both)'!$E$2:$E$63,J17))</f>
        <v/>
      </c>
      <c r="H17" s="16" t="str">
        <f aca="false">IF(I17=TRUE(),"",G17-F17)</f>
        <v/>
      </c>
      <c r="I17" s="17" t="b">
        <f aca="false">TRUE()</f>
        <v>1</v>
      </c>
      <c r="J17" s="13" t="str">
        <f aca="false">A17&amp;"|"&amp;C17</f>
        <v>1|DECLINED (no product)</v>
      </c>
    </row>
    <row r="18" customFormat="false" ht="15" hidden="false" customHeight="false" outlineLevel="0" collapsed="false">
      <c r="A18" s="11" t="n">
        <v>1</v>
      </c>
      <c r="B18" s="11" t="n">
        <v>17</v>
      </c>
      <c r="C18" s="11" t="s">
        <v>38</v>
      </c>
      <c r="D18" s="11" t="s">
        <v>142</v>
      </c>
      <c r="E18" s="11" t="s">
        <v>143</v>
      </c>
      <c r="F18" s="15" t="n">
        <v>540</v>
      </c>
      <c r="G18" s="15" t="n">
        <f aca="false">IF(I18=TRUE(),"",SUMIFS('Values (Both)'!$D$2:$D$63,'Values (Both)'!$E$2:$E$63,J18))</f>
        <v>550</v>
      </c>
      <c r="H18" s="16" t="n">
        <f aca="false">IF(I18=TRUE(),"",G18-F18)</f>
        <v>10</v>
      </c>
      <c r="I18" s="17" t="b">
        <f aca="false">FALSE()</f>
        <v>0</v>
      </c>
      <c r="J18" s="13" t="str">
        <f aca="false">A18&amp;"|"&amp;C18</f>
        <v>1|50x Destined Rivals</v>
      </c>
    </row>
    <row r="19" customFormat="false" ht="15" hidden="false" customHeight="false" outlineLevel="0" collapsed="false">
      <c r="A19" s="11" t="n">
        <v>1</v>
      </c>
      <c r="B19" s="11" t="n">
        <v>18</v>
      </c>
      <c r="C19" s="11" t="s">
        <v>39</v>
      </c>
      <c r="D19" s="11" t="s">
        <v>142</v>
      </c>
      <c r="E19" s="11" t="s">
        <v>144</v>
      </c>
      <c r="F19" s="15" t="n">
        <v>484</v>
      </c>
      <c r="G19" s="15" t="n">
        <f aca="false">IF(I19=TRUE(),"",SUMIFS('Values (Both)'!$D$2:$D$63,'Values (Both)'!$E$2:$E$63,J19))</f>
        <v>430</v>
      </c>
      <c r="H19" s="16" t="n">
        <f aca="false">IF(I19=TRUE(),"",G19-F19)</f>
        <v>-54</v>
      </c>
      <c r="I19" s="17" t="b">
        <f aca="false">FALSE()</f>
        <v>0</v>
      </c>
      <c r="J19" s="13" t="str">
        <f aca="false">A19&amp;"|"&amp;C19</f>
        <v>1|50x Surging Sparks</v>
      </c>
    </row>
    <row r="20" customFormat="false" ht="15" hidden="false" customHeight="false" outlineLevel="0" collapsed="false">
      <c r="A20" s="11" t="n">
        <v>1</v>
      </c>
      <c r="B20" s="11" t="n">
        <v>19</v>
      </c>
      <c r="C20" s="11" t="s">
        <v>39</v>
      </c>
      <c r="D20" s="11" t="s">
        <v>142</v>
      </c>
      <c r="E20" s="11" t="s">
        <v>145</v>
      </c>
      <c r="F20" s="15" t="n">
        <v>391</v>
      </c>
      <c r="G20" s="15" t="n">
        <f aca="false">IF(I20=TRUE(),"",SUMIFS('Values (Both)'!$D$2:$D$63,'Values (Both)'!$E$2:$E$63,J20))</f>
        <v>430</v>
      </c>
      <c r="H20" s="16" t="n">
        <f aca="false">IF(I20=TRUE(),"",G20-F20)</f>
        <v>39</v>
      </c>
      <c r="I20" s="17" t="b">
        <f aca="false">FALSE()</f>
        <v>0</v>
      </c>
      <c r="J20" s="13" t="str">
        <f aca="false">A20&amp;"|"&amp;C20</f>
        <v>1|50x Surging Sparks</v>
      </c>
    </row>
    <row r="21" customFormat="false" ht="15" hidden="false" customHeight="false" outlineLevel="0" collapsed="false">
      <c r="A21" s="11" t="n">
        <v>1</v>
      </c>
      <c r="B21" s="11" t="n">
        <v>20</v>
      </c>
      <c r="C21" s="11" t="s">
        <v>36</v>
      </c>
      <c r="D21" s="11" t="s">
        <v>132</v>
      </c>
      <c r="E21" s="11" t="s">
        <v>133</v>
      </c>
      <c r="F21" s="15" t="n">
        <v>438</v>
      </c>
      <c r="G21" s="15" t="n">
        <f aca="false">IF(I21=TRUE(),"",SUMIFS('Values (Both)'!$D$2:$D$63,'Values (Both)'!$E$2:$E$63,J21))</f>
        <v>3</v>
      </c>
      <c r="H21" s="16" t="n">
        <f aca="false">IF(I21=TRUE(),"",G21-F21)</f>
        <v>-435</v>
      </c>
      <c r="I21" s="17" t="b">
        <f aca="false">FALSE()</f>
        <v>0</v>
      </c>
      <c r="J21" s="13" t="str">
        <f aca="false">A21&amp;"|"&amp;C21</f>
        <v>1|Single Pack Simplified Chinese Gem Series 4</v>
      </c>
    </row>
    <row r="22" customFormat="false" ht="15" hidden="false" customHeight="false" outlineLevel="0" collapsed="false">
      <c r="A22" s="11" t="n">
        <v>1</v>
      </c>
      <c r="B22" s="11" t="n">
        <v>21</v>
      </c>
      <c r="C22" s="11" t="s">
        <v>36</v>
      </c>
      <c r="D22" s="11" t="s">
        <v>132</v>
      </c>
      <c r="E22" s="11" t="s">
        <v>146</v>
      </c>
      <c r="F22" s="15" t="n">
        <v>403</v>
      </c>
      <c r="G22" s="15" t="n">
        <f aca="false">IF(I22=TRUE(),"",SUMIFS('Values (Both)'!$D$2:$D$63,'Values (Both)'!$E$2:$E$63,J22))</f>
        <v>3</v>
      </c>
      <c r="H22" s="16" t="n">
        <f aca="false">IF(I22=TRUE(),"",G22-F22)</f>
        <v>-400</v>
      </c>
      <c r="I22" s="17" t="b">
        <f aca="false">FALSE()</f>
        <v>0</v>
      </c>
      <c r="J22" s="13" t="str">
        <f aca="false">A22&amp;"|"&amp;C22</f>
        <v>1|Single Pack Simplified Chinese Gem Series 4</v>
      </c>
    </row>
    <row r="23" customFormat="false" ht="15" hidden="false" customHeight="false" outlineLevel="0" collapsed="false">
      <c r="A23" s="11" t="n">
        <v>1</v>
      </c>
      <c r="B23" s="11" t="n">
        <v>22</v>
      </c>
      <c r="C23" s="11" t="s">
        <v>36</v>
      </c>
      <c r="D23" s="11" t="s">
        <v>132</v>
      </c>
      <c r="E23" s="11" t="s">
        <v>136</v>
      </c>
      <c r="F23" s="15" t="n">
        <v>380</v>
      </c>
      <c r="G23" s="15" t="n">
        <f aca="false">IF(I23=TRUE(),"",SUMIFS('Values (Both)'!$D$2:$D$63,'Values (Both)'!$E$2:$E$63,J23))</f>
        <v>3</v>
      </c>
      <c r="H23" s="16" t="n">
        <f aca="false">IF(I23=TRUE(),"",G23-F23)</f>
        <v>-377</v>
      </c>
      <c r="I23" s="17" t="b">
        <f aca="false">FALSE()</f>
        <v>0</v>
      </c>
      <c r="J23" s="13" t="str">
        <f aca="false">A23&amp;"|"&amp;C23</f>
        <v>1|Single Pack Simplified Chinese Gem Series 4</v>
      </c>
    </row>
    <row r="24" customFormat="false" ht="15" hidden="false" customHeight="false" outlineLevel="0" collapsed="false">
      <c r="A24" s="11" t="n">
        <v>1</v>
      </c>
      <c r="B24" s="11" t="n">
        <v>23</v>
      </c>
      <c r="C24" s="11" t="s">
        <v>36</v>
      </c>
      <c r="D24" s="11" t="s">
        <v>132</v>
      </c>
      <c r="E24" s="11" t="s">
        <v>143</v>
      </c>
      <c r="F24" s="15" t="n">
        <v>445</v>
      </c>
      <c r="G24" s="15" t="n">
        <f aca="false">IF(I24=TRUE(),"",SUMIFS('Values (Both)'!$D$2:$D$63,'Values (Both)'!$E$2:$E$63,J24))</f>
        <v>3</v>
      </c>
      <c r="H24" s="16" t="n">
        <f aca="false">IF(I24=TRUE(),"",G24-F24)</f>
        <v>-442</v>
      </c>
      <c r="I24" s="17" t="b">
        <f aca="false">FALSE()</f>
        <v>0</v>
      </c>
      <c r="J24" s="13" t="str">
        <f aca="false">A24&amp;"|"&amp;C24</f>
        <v>1|Single Pack Simplified Chinese Gem Series 4</v>
      </c>
    </row>
    <row r="25" customFormat="false" ht="15" hidden="false" customHeight="false" outlineLevel="0" collapsed="false">
      <c r="A25" s="11" t="n">
        <v>1</v>
      </c>
      <c r="B25" s="11" t="n">
        <v>24</v>
      </c>
      <c r="C25" s="11" t="s">
        <v>36</v>
      </c>
      <c r="D25" s="11" t="s">
        <v>132</v>
      </c>
      <c r="E25" s="11" t="s">
        <v>135</v>
      </c>
      <c r="F25" s="15" t="n">
        <v>475</v>
      </c>
      <c r="G25" s="15" t="n">
        <f aca="false">IF(I25=TRUE(),"",SUMIFS('Values (Both)'!$D$2:$D$63,'Values (Both)'!$E$2:$E$63,J25))</f>
        <v>3</v>
      </c>
      <c r="H25" s="16" t="n">
        <f aca="false">IF(I25=TRUE(),"",G25-F25)</f>
        <v>-472</v>
      </c>
      <c r="I25" s="17" t="b">
        <f aca="false">FALSE()</f>
        <v>0</v>
      </c>
      <c r="J25" s="13" t="str">
        <f aca="false">A25&amp;"|"&amp;C25</f>
        <v>1|Single Pack Simplified Chinese Gem Series 4</v>
      </c>
    </row>
    <row r="26" customFormat="false" ht="15" hidden="false" customHeight="false" outlineLevel="0" collapsed="false">
      <c r="A26" s="11" t="n">
        <v>1</v>
      </c>
      <c r="B26" s="11" t="n">
        <v>25</v>
      </c>
      <c r="C26" s="11" t="s">
        <v>36</v>
      </c>
      <c r="D26" s="11" t="s">
        <v>132</v>
      </c>
      <c r="E26" s="11" t="s">
        <v>147</v>
      </c>
      <c r="F26" s="15" t="n">
        <v>464</v>
      </c>
      <c r="G26" s="15" t="n">
        <f aca="false">IF(I26=TRUE(),"",SUMIFS('Values (Both)'!$D$2:$D$63,'Values (Both)'!$E$2:$E$63,J26))</f>
        <v>3</v>
      </c>
      <c r="H26" s="16" t="n">
        <f aca="false">IF(I26=TRUE(),"",G26-F26)</f>
        <v>-461</v>
      </c>
      <c r="I26" s="17" t="b">
        <f aca="false">FALSE()</f>
        <v>0</v>
      </c>
      <c r="J26" s="13" t="str">
        <f aca="false">A26&amp;"|"&amp;C26</f>
        <v>1|Single Pack Simplified Chinese Gem Series 4</v>
      </c>
    </row>
    <row r="27" customFormat="false" ht="15" hidden="false" customHeight="false" outlineLevel="0" collapsed="false">
      <c r="A27" s="11" t="n">
        <v>1</v>
      </c>
      <c r="B27" s="11" t="n">
        <v>26</v>
      </c>
      <c r="C27" s="11" t="s">
        <v>36</v>
      </c>
      <c r="D27" s="11" t="s">
        <v>132</v>
      </c>
      <c r="E27" s="11" t="s">
        <v>143</v>
      </c>
      <c r="F27" s="15" t="n">
        <v>455</v>
      </c>
      <c r="G27" s="15" t="n">
        <f aca="false">IF(I27=TRUE(),"",SUMIFS('Values (Both)'!$D$2:$D$63,'Values (Both)'!$E$2:$E$63,J27))</f>
        <v>3</v>
      </c>
      <c r="H27" s="16" t="n">
        <f aca="false">IF(I27=TRUE(),"",G27-F27)</f>
        <v>-452</v>
      </c>
      <c r="I27" s="17" t="b">
        <f aca="false">FALSE()</f>
        <v>0</v>
      </c>
      <c r="J27" s="13" t="str">
        <f aca="false">A27&amp;"|"&amp;C27</f>
        <v>1|Single Pack Simplified Chinese Gem Series 4</v>
      </c>
    </row>
    <row r="28" customFormat="false" ht="15" hidden="false" customHeight="false" outlineLevel="0" collapsed="false">
      <c r="A28" s="11" t="n">
        <v>1</v>
      </c>
      <c r="B28" s="11" t="n">
        <v>27</v>
      </c>
      <c r="C28" s="11" t="s">
        <v>40</v>
      </c>
      <c r="D28" s="11" t="s">
        <v>148</v>
      </c>
      <c r="E28" s="11" t="s">
        <v>149</v>
      </c>
      <c r="F28" s="15" t="n">
        <v>470</v>
      </c>
      <c r="G28" s="15" t="n">
        <f aca="false">IF(I28=TRUE(),"",SUMIFS('Values (Both)'!$D$2:$D$63,'Values (Both)'!$E$2:$E$63,J28))</f>
        <v>2950</v>
      </c>
      <c r="H28" s="16" t="n">
        <f aca="false">IF(I28=TRUE(),"",G28-F28)</f>
        <v>2480</v>
      </c>
      <c r="I28" s="17" t="b">
        <f aca="false">FALSE()</f>
        <v>0</v>
      </c>
      <c r="J28" s="13" t="str">
        <f aca="false">A28&amp;"|"&amp;C28</f>
        <v>1|#8 PSA10 Mega Tokyo Pikachu</v>
      </c>
    </row>
    <row r="29" customFormat="false" ht="15" hidden="false" customHeight="false" outlineLevel="0" collapsed="false">
      <c r="A29" s="11" t="n">
        <v>1</v>
      </c>
      <c r="B29" s="11" t="n">
        <v>28</v>
      </c>
      <c r="C29" s="11" t="s">
        <v>36</v>
      </c>
      <c r="D29" s="11" t="s">
        <v>132</v>
      </c>
      <c r="E29" s="11" t="s">
        <v>145</v>
      </c>
      <c r="F29" s="15" t="n">
        <v>435</v>
      </c>
      <c r="G29" s="15" t="n">
        <f aca="false">IF(I29=TRUE(),"",SUMIFS('Values (Both)'!$D$2:$D$63,'Values (Both)'!$E$2:$E$63,J29))</f>
        <v>3</v>
      </c>
      <c r="H29" s="16" t="n">
        <f aca="false">IF(I29=TRUE(),"",G29-F29)</f>
        <v>-432</v>
      </c>
      <c r="I29" s="17" t="b">
        <f aca="false">FALSE()</f>
        <v>0</v>
      </c>
      <c r="J29" s="13" t="str">
        <f aca="false">A29&amp;"|"&amp;C29</f>
        <v>1|Single Pack Simplified Chinese Gem Series 4</v>
      </c>
    </row>
    <row r="30" customFormat="false" ht="15" hidden="false" customHeight="false" outlineLevel="0" collapsed="false">
      <c r="A30" s="11" t="n">
        <v>1</v>
      </c>
      <c r="B30" s="11" t="n">
        <v>29</v>
      </c>
      <c r="C30" s="11" t="s">
        <v>36</v>
      </c>
      <c r="D30" s="11" t="s">
        <v>132</v>
      </c>
      <c r="E30" s="11" t="s">
        <v>147</v>
      </c>
      <c r="F30" s="15" t="n">
        <v>455</v>
      </c>
      <c r="G30" s="15" t="n">
        <f aca="false">IF(I30=TRUE(),"",SUMIFS('Values (Both)'!$D$2:$D$63,'Values (Both)'!$E$2:$E$63,J30))</f>
        <v>3</v>
      </c>
      <c r="H30" s="16" t="n">
        <f aca="false">IF(I30=TRUE(),"",G30-F30)</f>
        <v>-452</v>
      </c>
      <c r="I30" s="17" t="b">
        <f aca="false">FALSE()</f>
        <v>0</v>
      </c>
      <c r="J30" s="13" t="str">
        <f aca="false">A30&amp;"|"&amp;C30</f>
        <v>1|Single Pack Simplified Chinese Gem Series 4</v>
      </c>
    </row>
    <row r="31" customFormat="false" ht="15" hidden="false" customHeight="false" outlineLevel="0" collapsed="false">
      <c r="A31" s="11" t="n">
        <v>1</v>
      </c>
      <c r="B31" s="11" t="n">
        <v>30</v>
      </c>
      <c r="C31" s="11" t="s">
        <v>41</v>
      </c>
      <c r="D31" s="11" t="s">
        <v>142</v>
      </c>
      <c r="E31" s="11" t="s">
        <v>136</v>
      </c>
      <c r="F31" s="15" t="n">
        <v>405</v>
      </c>
      <c r="G31" s="15" t="n">
        <f aca="false">IF(I31=TRUE(),"",SUMIFS('Values (Both)'!$D$2:$D$63,'Values (Both)'!$E$2:$E$63,J31))</f>
        <v>558.6</v>
      </c>
      <c r="H31" s="16" t="n">
        <f aca="false">IF(I31=TRUE(),"",G31-F31)</f>
        <v>153.6</v>
      </c>
      <c r="I31" s="17" t="b">
        <f aca="false">FALSE()</f>
        <v>0</v>
      </c>
      <c r="J31" s="13" t="str">
        <f aca="false">A31&amp;"|"&amp;C31</f>
        <v>1|50x Temporal Force</v>
      </c>
    </row>
    <row r="32" customFormat="false" ht="15" hidden="false" customHeight="false" outlineLevel="0" collapsed="false">
      <c r="A32" s="11" t="n">
        <v>1</v>
      </c>
      <c r="B32" s="11" t="n">
        <v>31</v>
      </c>
      <c r="C32" s="11" t="s">
        <v>42</v>
      </c>
      <c r="D32" s="11" t="s">
        <v>142</v>
      </c>
      <c r="E32" s="11" t="s">
        <v>143</v>
      </c>
      <c r="F32" s="15" t="n">
        <v>430</v>
      </c>
      <c r="G32" s="15" t="n">
        <f aca="false">IF(I32=TRUE(),"",SUMIFS('Values (Both)'!$D$2:$D$63,'Values (Both)'!$E$2:$E$63,J32))</f>
        <v>300</v>
      </c>
      <c r="H32" s="16" t="n">
        <f aca="false">IF(I32=TRUE(),"",G32-F32)</f>
        <v>-130</v>
      </c>
      <c r="I32" s="17" t="b">
        <f aca="false">FALSE()</f>
        <v>0</v>
      </c>
      <c r="J32" s="13" t="str">
        <f aca="false">A32&amp;"|"&amp;C32</f>
        <v>1|50x Perfect Order</v>
      </c>
    </row>
    <row r="33" customFormat="false" ht="15" hidden="false" customHeight="false" outlineLevel="0" collapsed="false">
      <c r="A33" s="11" t="n">
        <v>1</v>
      </c>
      <c r="B33" s="11" t="n">
        <v>32</v>
      </c>
      <c r="C33" s="11" t="s">
        <v>39</v>
      </c>
      <c r="D33" s="11" t="s">
        <v>142</v>
      </c>
      <c r="E33" s="11" t="s">
        <v>143</v>
      </c>
      <c r="F33" s="15" t="n">
        <v>464</v>
      </c>
      <c r="G33" s="15" t="n">
        <f aca="false">IF(I33=TRUE(),"",SUMIFS('Values (Both)'!$D$2:$D$63,'Values (Both)'!$E$2:$E$63,J33))</f>
        <v>430</v>
      </c>
      <c r="H33" s="16" t="n">
        <f aca="false">IF(I33=TRUE(),"",G33-F33)</f>
        <v>-34</v>
      </c>
      <c r="I33" s="17" t="b">
        <f aca="false">FALSE()</f>
        <v>0</v>
      </c>
      <c r="J33" s="13" t="str">
        <f aca="false">A33&amp;"|"&amp;C33</f>
        <v>1|50x Surging Sparks</v>
      </c>
    </row>
    <row r="34" customFormat="false" ht="15" hidden="false" customHeight="false" outlineLevel="0" collapsed="false">
      <c r="A34" s="11" t="n">
        <v>1</v>
      </c>
      <c r="B34" s="11" t="n">
        <v>33</v>
      </c>
      <c r="C34" s="11" t="s">
        <v>36</v>
      </c>
      <c r="D34" s="11" t="s">
        <v>132</v>
      </c>
      <c r="E34" s="11" t="s">
        <v>150</v>
      </c>
      <c r="F34" s="15" t="n">
        <v>480</v>
      </c>
      <c r="G34" s="15" t="n">
        <f aca="false">IF(I34=TRUE(),"",SUMIFS('Values (Both)'!$D$2:$D$63,'Values (Both)'!$E$2:$E$63,J34))</f>
        <v>3</v>
      </c>
      <c r="H34" s="16" t="n">
        <f aca="false">IF(I34=TRUE(),"",G34-F34)</f>
        <v>-477</v>
      </c>
      <c r="I34" s="17" t="b">
        <f aca="false">FALSE()</f>
        <v>0</v>
      </c>
      <c r="J34" s="13" t="str">
        <f aca="false">A34&amp;"|"&amp;C34</f>
        <v>1|Single Pack Simplified Chinese Gem Series 4</v>
      </c>
    </row>
    <row r="35" customFormat="false" ht="15" hidden="false" customHeight="false" outlineLevel="0" collapsed="false">
      <c r="A35" s="11" t="n">
        <v>1</v>
      </c>
      <c r="B35" s="11" t="n">
        <v>34</v>
      </c>
      <c r="C35" s="11" t="s">
        <v>36</v>
      </c>
      <c r="D35" s="11" t="s">
        <v>132</v>
      </c>
      <c r="E35" s="11" t="s">
        <v>150</v>
      </c>
      <c r="F35" s="15" t="n">
        <v>450</v>
      </c>
      <c r="G35" s="15" t="n">
        <f aca="false">IF(I35=TRUE(),"",SUMIFS('Values (Both)'!$D$2:$D$63,'Values (Both)'!$E$2:$E$63,J35))</f>
        <v>3</v>
      </c>
      <c r="H35" s="16" t="n">
        <f aca="false">IF(I35=TRUE(),"",G35-F35)</f>
        <v>-447</v>
      </c>
      <c r="I35" s="17" t="b">
        <f aca="false">FALSE()</f>
        <v>0</v>
      </c>
      <c r="J35" s="13" t="str">
        <f aca="false">A35&amp;"|"&amp;C35</f>
        <v>1|Single Pack Simplified Chinese Gem Series 4</v>
      </c>
    </row>
    <row r="36" customFormat="false" ht="15" hidden="false" customHeight="false" outlineLevel="0" collapsed="false">
      <c r="A36" s="11" t="n">
        <v>1</v>
      </c>
      <c r="B36" s="11" t="n">
        <v>35</v>
      </c>
      <c r="C36" s="11" t="s">
        <v>43</v>
      </c>
      <c r="D36" s="11" t="s">
        <v>142</v>
      </c>
      <c r="E36" s="11" t="s">
        <v>150</v>
      </c>
      <c r="F36" s="15" t="n">
        <v>490</v>
      </c>
      <c r="G36" s="15" t="n">
        <f aca="false">IF(I36=TRUE(),"",SUMIFS('Values (Both)'!$D$2:$D$63,'Values (Both)'!$E$2:$E$63,J36))</f>
        <v>639</v>
      </c>
      <c r="H36" s="16" t="n">
        <f aca="false">IF(I36=TRUE(),"",G36-F36)</f>
        <v>149</v>
      </c>
      <c r="I36" s="17" t="b">
        <f aca="false">FALSE()</f>
        <v>0</v>
      </c>
      <c r="J36" s="13" t="str">
        <f aca="false">A36&amp;"|"&amp;C36</f>
        <v>1|50x Obsidian Flames</v>
      </c>
    </row>
    <row r="37" customFormat="false" ht="15" hidden="false" customHeight="false" outlineLevel="0" collapsed="false">
      <c r="A37" s="11" t="n">
        <v>1</v>
      </c>
      <c r="B37" s="11" t="n">
        <v>36</v>
      </c>
      <c r="C37" s="11" t="s">
        <v>36</v>
      </c>
      <c r="D37" s="11" t="s">
        <v>132</v>
      </c>
      <c r="E37" s="11" t="s">
        <v>143</v>
      </c>
      <c r="F37" s="15" t="n">
        <v>510</v>
      </c>
      <c r="G37" s="15" t="n">
        <f aca="false">IF(I37=TRUE(),"",SUMIFS('Values (Both)'!$D$2:$D$63,'Values (Both)'!$E$2:$E$63,J37))</f>
        <v>3</v>
      </c>
      <c r="H37" s="16" t="n">
        <f aca="false">IF(I37=TRUE(),"",G37-F37)</f>
        <v>-507</v>
      </c>
      <c r="I37" s="17" t="b">
        <f aca="false">FALSE()</f>
        <v>0</v>
      </c>
      <c r="J37" s="13" t="str">
        <f aca="false">A37&amp;"|"&amp;C37</f>
        <v>1|Single Pack Simplified Chinese Gem Series 4</v>
      </c>
    </row>
    <row r="38" customFormat="false" ht="15" hidden="false" customHeight="false" outlineLevel="0" collapsed="false">
      <c r="A38" s="11" t="n">
        <v>1</v>
      </c>
      <c r="B38" s="11" t="n">
        <v>37</v>
      </c>
      <c r="C38" s="11" t="s">
        <v>36</v>
      </c>
      <c r="D38" s="11" t="s">
        <v>132</v>
      </c>
      <c r="E38" s="11" t="s">
        <v>143</v>
      </c>
      <c r="F38" s="15" t="n">
        <v>500</v>
      </c>
      <c r="G38" s="15" t="n">
        <f aca="false">IF(I38=TRUE(),"",SUMIFS('Values (Both)'!$D$2:$D$63,'Values (Both)'!$E$2:$E$63,J38))</f>
        <v>3</v>
      </c>
      <c r="H38" s="16" t="n">
        <f aca="false">IF(I38=TRUE(),"",G38-F38)</f>
        <v>-497</v>
      </c>
      <c r="I38" s="17" t="b">
        <f aca="false">FALSE()</f>
        <v>0</v>
      </c>
      <c r="J38" s="13" t="str">
        <f aca="false">A38&amp;"|"&amp;C38</f>
        <v>1|Single Pack Simplified Chinese Gem Series 4</v>
      </c>
    </row>
    <row r="39" customFormat="false" ht="15" hidden="false" customHeight="false" outlineLevel="0" collapsed="false">
      <c r="A39" s="11" t="n">
        <v>1</v>
      </c>
      <c r="B39" s="11" t="n">
        <v>38</v>
      </c>
      <c r="C39" s="11" t="s">
        <v>36</v>
      </c>
      <c r="D39" s="11" t="s">
        <v>132</v>
      </c>
      <c r="E39" s="11" t="s">
        <v>133</v>
      </c>
      <c r="F39" s="15" t="n">
        <v>470</v>
      </c>
      <c r="G39" s="15" t="n">
        <f aca="false">IF(I39=TRUE(),"",SUMIFS('Values (Both)'!$D$2:$D$63,'Values (Both)'!$E$2:$E$63,J39))</f>
        <v>3</v>
      </c>
      <c r="H39" s="16" t="n">
        <f aca="false">IF(I39=TRUE(),"",G39-F39)</f>
        <v>-467</v>
      </c>
      <c r="I39" s="17" t="b">
        <f aca="false">FALSE()</f>
        <v>0</v>
      </c>
      <c r="J39" s="13" t="str">
        <f aca="false">A39&amp;"|"&amp;C39</f>
        <v>1|Single Pack Simplified Chinese Gem Series 4</v>
      </c>
    </row>
    <row r="40" customFormat="false" ht="15" hidden="false" customHeight="false" outlineLevel="0" collapsed="false">
      <c r="A40" s="11" t="n">
        <v>1</v>
      </c>
      <c r="B40" s="11" t="n">
        <v>39</v>
      </c>
      <c r="C40" s="11" t="s">
        <v>44</v>
      </c>
      <c r="D40" s="11" t="s">
        <v>142</v>
      </c>
      <c r="E40" s="11" t="s">
        <v>145</v>
      </c>
      <c r="F40" s="15" t="n">
        <v>440</v>
      </c>
      <c r="G40" s="15" t="n">
        <f aca="false">IF(I40=TRUE(),"",SUMIFS('Values (Both)'!$D$2:$D$63,'Values (Both)'!$E$2:$E$63,J40))</f>
        <v>1172</v>
      </c>
      <c r="H40" s="16" t="n">
        <f aca="false">IF(I40=TRUE(),"",G40-F40)</f>
        <v>732</v>
      </c>
      <c r="I40" s="17" t="b">
        <f aca="false">FALSE()</f>
        <v>0</v>
      </c>
      <c r="J40" s="13" t="str">
        <f aca="false">A40&amp;"|"&amp;C40</f>
        <v>1|50x Paldean Fates</v>
      </c>
    </row>
    <row r="41" customFormat="false" ht="15" hidden="false" customHeight="false" outlineLevel="0" collapsed="false">
      <c r="A41" s="11" t="n">
        <v>1</v>
      </c>
      <c r="B41" s="11" t="n">
        <v>40</v>
      </c>
      <c r="C41" s="11" t="s">
        <v>36</v>
      </c>
      <c r="D41" s="11" t="s">
        <v>132</v>
      </c>
      <c r="E41" s="11" t="s">
        <v>143</v>
      </c>
      <c r="F41" s="15" t="n">
        <v>390</v>
      </c>
      <c r="G41" s="15" t="n">
        <f aca="false">IF(I41=TRUE(),"",SUMIFS('Values (Both)'!$D$2:$D$63,'Values (Both)'!$E$2:$E$63,J41))</f>
        <v>3</v>
      </c>
      <c r="H41" s="16" t="n">
        <f aca="false">IF(I41=TRUE(),"",G41-F41)</f>
        <v>-387</v>
      </c>
      <c r="I41" s="17" t="b">
        <f aca="false">FALSE()</f>
        <v>0</v>
      </c>
      <c r="J41" s="13" t="str">
        <f aca="false">A41&amp;"|"&amp;C41</f>
        <v>1|Single Pack Simplified Chinese Gem Series 4</v>
      </c>
    </row>
    <row r="42" customFormat="false" ht="15" hidden="false" customHeight="false" outlineLevel="0" collapsed="false">
      <c r="A42" s="11" t="n">
        <v>1</v>
      </c>
      <c r="B42" s="11" t="n">
        <v>41</v>
      </c>
      <c r="C42" s="11" t="s">
        <v>45</v>
      </c>
      <c r="D42" s="11" t="s">
        <v>142</v>
      </c>
      <c r="E42" s="11" t="s">
        <v>143</v>
      </c>
      <c r="F42" s="15" t="n">
        <v>460</v>
      </c>
      <c r="G42" s="15" t="n">
        <f aca="false">IF(I42=TRUE(),"",SUMIFS('Values (Both)'!$D$2:$D$63,'Values (Both)'!$E$2:$E$63,J42))</f>
        <v>680</v>
      </c>
      <c r="H42" s="16" t="n">
        <f aca="false">IF(I42=TRUE(),"",G42-F42)</f>
        <v>220</v>
      </c>
      <c r="I42" s="17" t="b">
        <f aca="false">FALSE()</f>
        <v>0</v>
      </c>
      <c r="J42" s="13" t="str">
        <f aca="false">A42&amp;"|"&amp;C42</f>
        <v>1|50x Ascended Heroes</v>
      </c>
    </row>
    <row r="43" customFormat="false" ht="15" hidden="false" customHeight="false" outlineLevel="0" collapsed="false">
      <c r="A43" s="11" t="n">
        <v>1</v>
      </c>
      <c r="B43" s="11" t="n">
        <v>42</v>
      </c>
      <c r="C43" s="11" t="s">
        <v>36</v>
      </c>
      <c r="D43" s="11" t="s">
        <v>132</v>
      </c>
      <c r="E43" s="11" t="s">
        <v>133</v>
      </c>
      <c r="F43" s="15" t="n">
        <v>484</v>
      </c>
      <c r="G43" s="15" t="n">
        <f aca="false">IF(I43=TRUE(),"",SUMIFS('Values (Both)'!$D$2:$D$63,'Values (Both)'!$E$2:$E$63,J43))</f>
        <v>3</v>
      </c>
      <c r="H43" s="16" t="n">
        <f aca="false">IF(I43=TRUE(),"",G43-F43)</f>
        <v>-481</v>
      </c>
      <c r="I43" s="17" t="b">
        <f aca="false">FALSE()</f>
        <v>0</v>
      </c>
      <c r="J43" s="13" t="str">
        <f aca="false">A43&amp;"|"&amp;C43</f>
        <v>1|Single Pack Simplified Chinese Gem Series 4</v>
      </c>
    </row>
    <row r="44" customFormat="false" ht="15" hidden="false" customHeight="false" outlineLevel="0" collapsed="false">
      <c r="A44" s="11" t="n">
        <v>1</v>
      </c>
      <c r="B44" s="11" t="n">
        <v>43</v>
      </c>
      <c r="C44" s="11" t="s">
        <v>36</v>
      </c>
      <c r="D44" s="11" t="s">
        <v>132</v>
      </c>
      <c r="E44" s="11" t="s">
        <v>143</v>
      </c>
      <c r="F44" s="15" t="n">
        <v>460</v>
      </c>
      <c r="G44" s="15" t="n">
        <f aca="false">IF(I44=TRUE(),"",SUMIFS('Values (Both)'!$D$2:$D$63,'Values (Both)'!$E$2:$E$63,J44))</f>
        <v>3</v>
      </c>
      <c r="H44" s="16" t="n">
        <f aca="false">IF(I44=TRUE(),"",G44-F44)</f>
        <v>-457</v>
      </c>
      <c r="I44" s="17" t="b">
        <f aca="false">FALSE()</f>
        <v>0</v>
      </c>
      <c r="J44" s="13" t="str">
        <f aca="false">A44&amp;"|"&amp;C44</f>
        <v>1|Single Pack Simplified Chinese Gem Series 4</v>
      </c>
    </row>
    <row r="45" customFormat="false" ht="15" hidden="false" customHeight="false" outlineLevel="0" collapsed="false">
      <c r="A45" s="11" t="n">
        <v>1</v>
      </c>
      <c r="B45" s="11" t="n">
        <v>44</v>
      </c>
      <c r="C45" s="11" t="s">
        <v>36</v>
      </c>
      <c r="D45" s="11" t="s">
        <v>132</v>
      </c>
      <c r="E45" s="11" t="s">
        <v>143</v>
      </c>
      <c r="F45" s="15" t="n">
        <v>504</v>
      </c>
      <c r="G45" s="15" t="n">
        <f aca="false">IF(I45=TRUE(),"",SUMIFS('Values (Both)'!$D$2:$D$63,'Values (Both)'!$E$2:$E$63,J45))</f>
        <v>3</v>
      </c>
      <c r="H45" s="16" t="n">
        <f aca="false">IF(I45=TRUE(),"",G45-F45)</f>
        <v>-501</v>
      </c>
      <c r="I45" s="17" t="b">
        <f aca="false">FALSE()</f>
        <v>0</v>
      </c>
      <c r="J45" s="13" t="str">
        <f aca="false">A45&amp;"|"&amp;C45</f>
        <v>1|Single Pack Simplified Chinese Gem Series 4</v>
      </c>
    </row>
    <row r="46" customFormat="false" ht="15" hidden="false" customHeight="false" outlineLevel="0" collapsed="false">
      <c r="A46" s="11" t="n">
        <v>1</v>
      </c>
      <c r="B46" s="11" t="n">
        <v>45</v>
      </c>
      <c r="C46" s="11" t="s">
        <v>36</v>
      </c>
      <c r="D46" s="11" t="s">
        <v>132</v>
      </c>
      <c r="E46" s="11" t="s">
        <v>143</v>
      </c>
      <c r="F46" s="15" t="n">
        <v>504</v>
      </c>
      <c r="G46" s="15" t="n">
        <f aca="false">IF(I46=TRUE(),"",SUMIFS('Values (Both)'!$D$2:$D$63,'Values (Both)'!$E$2:$E$63,J46))</f>
        <v>3</v>
      </c>
      <c r="H46" s="16" t="n">
        <f aca="false">IF(I46=TRUE(),"",G46-F46)</f>
        <v>-501</v>
      </c>
      <c r="I46" s="17" t="b">
        <f aca="false">FALSE()</f>
        <v>0</v>
      </c>
      <c r="J46" s="13" t="str">
        <f aca="false">A46&amp;"|"&amp;C46</f>
        <v>1|Single Pack Simplified Chinese Gem Series 4</v>
      </c>
    </row>
    <row r="47" customFormat="false" ht="15" hidden="false" customHeight="false" outlineLevel="0" collapsed="false">
      <c r="A47" s="11" t="n">
        <v>1</v>
      </c>
      <c r="B47" s="11" t="n">
        <v>46</v>
      </c>
      <c r="C47" s="11" t="s">
        <v>36</v>
      </c>
      <c r="D47" s="11" t="s">
        <v>132</v>
      </c>
      <c r="E47" s="11" t="s">
        <v>135</v>
      </c>
      <c r="F47" s="15" t="n">
        <v>504</v>
      </c>
      <c r="G47" s="15" t="n">
        <f aca="false">IF(I47=TRUE(),"",SUMIFS('Values (Both)'!$D$2:$D$63,'Values (Both)'!$E$2:$E$63,J47))</f>
        <v>3</v>
      </c>
      <c r="H47" s="16" t="n">
        <f aca="false">IF(I47=TRUE(),"",G47-F47)</f>
        <v>-501</v>
      </c>
      <c r="I47" s="17" t="b">
        <f aca="false">FALSE()</f>
        <v>0</v>
      </c>
      <c r="J47" s="13" t="str">
        <f aca="false">A47&amp;"|"&amp;C47</f>
        <v>1|Single Pack Simplified Chinese Gem Series 4</v>
      </c>
    </row>
    <row r="48" customFormat="false" ht="15" hidden="false" customHeight="false" outlineLevel="0" collapsed="false">
      <c r="A48" s="11" t="n">
        <v>1</v>
      </c>
      <c r="B48" s="11" t="n">
        <v>47</v>
      </c>
      <c r="C48" s="11" t="s">
        <v>36</v>
      </c>
      <c r="D48" s="11" t="s">
        <v>132</v>
      </c>
      <c r="E48" s="11" t="s">
        <v>143</v>
      </c>
      <c r="F48" s="15" t="n">
        <v>450</v>
      </c>
      <c r="G48" s="15" t="n">
        <f aca="false">IF(I48=TRUE(),"",SUMIFS('Values (Both)'!$D$2:$D$63,'Values (Both)'!$E$2:$E$63,J48))</f>
        <v>3</v>
      </c>
      <c r="H48" s="16" t="n">
        <f aca="false">IF(I48=TRUE(),"",G48-F48)</f>
        <v>-447</v>
      </c>
      <c r="I48" s="17" t="b">
        <f aca="false">FALSE()</f>
        <v>0</v>
      </c>
      <c r="J48" s="13" t="str">
        <f aca="false">A48&amp;"|"&amp;C48</f>
        <v>1|Single Pack Simplified Chinese Gem Series 4</v>
      </c>
    </row>
    <row r="49" customFormat="false" ht="15" hidden="false" customHeight="false" outlineLevel="0" collapsed="false">
      <c r="A49" s="11" t="n">
        <v>1</v>
      </c>
      <c r="B49" s="11" t="n">
        <v>48</v>
      </c>
      <c r="C49" s="11" t="s">
        <v>37</v>
      </c>
      <c r="D49" s="11" t="s">
        <v>141</v>
      </c>
      <c r="E49" s="11" t="s">
        <v>151</v>
      </c>
      <c r="F49" s="15" t="n">
        <v>454</v>
      </c>
      <c r="G49" s="15" t="str">
        <f aca="false">IF(I49=TRUE(),"",SUMIFS('Values (Both)'!$D$2:$D$63,'Values (Both)'!$E$2:$E$63,J49))</f>
        <v/>
      </c>
      <c r="H49" s="16" t="str">
        <f aca="false">IF(I49=TRUE(),"",G49-F49)</f>
        <v/>
      </c>
      <c r="I49" s="17" t="b">
        <f aca="false">TRUE()</f>
        <v>1</v>
      </c>
      <c r="J49" s="13" t="str">
        <f aca="false">A49&amp;"|"&amp;C49</f>
        <v>1|DECLINED (no product)</v>
      </c>
    </row>
    <row r="50" customFormat="false" ht="15" hidden="false" customHeight="false" outlineLevel="0" collapsed="false">
      <c r="A50" s="11" t="n">
        <v>1</v>
      </c>
      <c r="B50" s="11" t="n">
        <v>49</v>
      </c>
      <c r="C50" s="11" t="s">
        <v>46</v>
      </c>
      <c r="D50" s="11" t="s">
        <v>148</v>
      </c>
      <c r="E50" s="11" t="s">
        <v>136</v>
      </c>
      <c r="F50" s="15" t="n">
        <v>484</v>
      </c>
      <c r="G50" s="15" t="n">
        <f aca="false">IF(I50=TRUE(),"",SUMIFS('Values (Both)'!$D$2:$D$63,'Values (Both)'!$E$2:$E$63,J50))</f>
        <v>5700</v>
      </c>
      <c r="H50" s="16" t="n">
        <f aca="false">IF(I50=TRUE(),"",G50-F50)</f>
        <v>5216</v>
      </c>
      <c r="I50" s="17" t="b">
        <f aca="false">FALSE()</f>
        <v>0</v>
      </c>
      <c r="J50" s="13" t="str">
        <f aca="false">A50&amp;"|"&amp;C50</f>
        <v>1|#3 PSA10 Eevee Munch</v>
      </c>
    </row>
    <row r="51" customFormat="false" ht="15" hidden="false" customHeight="false" outlineLevel="0" collapsed="false">
      <c r="A51" s="11" t="n">
        <v>1</v>
      </c>
      <c r="B51" s="11" t="n">
        <v>50</v>
      </c>
      <c r="C51" s="11" t="s">
        <v>36</v>
      </c>
      <c r="D51" s="11" t="s">
        <v>132</v>
      </c>
      <c r="E51" s="11" t="s">
        <v>145</v>
      </c>
      <c r="F51" s="15" t="n">
        <v>350</v>
      </c>
      <c r="G51" s="15" t="n">
        <f aca="false">IF(I51=TRUE(),"",SUMIFS('Values (Both)'!$D$2:$D$63,'Values (Both)'!$E$2:$E$63,J51))</f>
        <v>3</v>
      </c>
      <c r="H51" s="16" t="n">
        <f aca="false">IF(I51=TRUE(),"",G51-F51)</f>
        <v>-347</v>
      </c>
      <c r="I51" s="17" t="b">
        <f aca="false">FALSE()</f>
        <v>0</v>
      </c>
      <c r="J51" s="13" t="str">
        <f aca="false">A51&amp;"|"&amp;C51</f>
        <v>1|Single Pack Simplified Chinese Gem Series 4</v>
      </c>
    </row>
    <row r="52" customFormat="false" ht="15" hidden="false" customHeight="false" outlineLevel="0" collapsed="false">
      <c r="A52" s="11" t="n">
        <v>1</v>
      </c>
      <c r="B52" s="11" t="n">
        <v>51</v>
      </c>
      <c r="C52" s="11" t="s">
        <v>36</v>
      </c>
      <c r="D52" s="11" t="s">
        <v>132</v>
      </c>
      <c r="E52" s="11" t="s">
        <v>152</v>
      </c>
      <c r="F52" s="15" t="n">
        <v>390</v>
      </c>
      <c r="G52" s="15" t="n">
        <f aca="false">IF(I52=TRUE(),"",SUMIFS('Values (Both)'!$D$2:$D$63,'Values (Both)'!$E$2:$E$63,J52))</f>
        <v>3</v>
      </c>
      <c r="H52" s="16" t="n">
        <f aca="false">IF(I52=TRUE(),"",G52-F52)</f>
        <v>-387</v>
      </c>
      <c r="I52" s="17" t="b">
        <f aca="false">FALSE()</f>
        <v>0</v>
      </c>
      <c r="J52" s="13" t="str">
        <f aca="false">A52&amp;"|"&amp;C52</f>
        <v>1|Single Pack Simplified Chinese Gem Series 4</v>
      </c>
    </row>
    <row r="53" customFormat="false" ht="15" hidden="false" customHeight="false" outlineLevel="0" collapsed="false">
      <c r="A53" s="11" t="n">
        <v>1</v>
      </c>
      <c r="B53" s="11" t="n">
        <v>52</v>
      </c>
      <c r="C53" s="11" t="s">
        <v>47</v>
      </c>
      <c r="D53" s="11" t="s">
        <v>142</v>
      </c>
      <c r="E53" s="11" t="s">
        <v>143</v>
      </c>
      <c r="F53" s="15" t="n">
        <v>410</v>
      </c>
      <c r="G53" s="15" t="n">
        <f aca="false">IF(I53=TRUE(),"",SUMIFS('Values (Both)'!$D$2:$D$63,'Values (Both)'!$E$2:$E$63,J53))</f>
        <v>421.5</v>
      </c>
      <c r="H53" s="16" t="n">
        <f aca="false">IF(I53=TRUE(),"",G53-F53)</f>
        <v>11.5</v>
      </c>
      <c r="I53" s="17" t="b">
        <f aca="false">FALSE()</f>
        <v>0</v>
      </c>
      <c r="J53" s="13" t="str">
        <f aca="false">A53&amp;"|"&amp;C53</f>
        <v>1|50x Paradox Rift</v>
      </c>
    </row>
    <row r="54" customFormat="false" ht="15" hidden="false" customHeight="false" outlineLevel="0" collapsed="false">
      <c r="A54" s="11" t="n">
        <v>1</v>
      </c>
      <c r="B54" s="11" t="n">
        <v>53</v>
      </c>
      <c r="C54" s="11" t="s">
        <v>36</v>
      </c>
      <c r="D54" s="11" t="s">
        <v>132</v>
      </c>
      <c r="E54" s="11" t="s">
        <v>145</v>
      </c>
      <c r="F54" s="15" t="n">
        <v>360</v>
      </c>
      <c r="G54" s="15" t="n">
        <f aca="false">IF(I54=TRUE(),"",SUMIFS('Values (Both)'!$D$2:$D$63,'Values (Both)'!$E$2:$E$63,J54))</f>
        <v>3</v>
      </c>
      <c r="H54" s="16" t="n">
        <f aca="false">IF(I54=TRUE(),"",G54-F54)</f>
        <v>-357</v>
      </c>
      <c r="I54" s="17" t="b">
        <f aca="false">FALSE()</f>
        <v>0</v>
      </c>
      <c r="J54" s="13" t="str">
        <f aca="false">A54&amp;"|"&amp;C54</f>
        <v>1|Single Pack Simplified Chinese Gem Series 4</v>
      </c>
    </row>
    <row r="55" customFormat="false" ht="15" hidden="false" customHeight="false" outlineLevel="0" collapsed="false">
      <c r="A55" s="11" t="n">
        <v>1</v>
      </c>
      <c r="B55" s="11" t="n">
        <v>54</v>
      </c>
      <c r="C55" s="11" t="s">
        <v>43</v>
      </c>
      <c r="D55" s="11" t="s">
        <v>142</v>
      </c>
      <c r="E55" s="11" t="s">
        <v>145</v>
      </c>
      <c r="F55" s="15" t="n">
        <v>410</v>
      </c>
      <c r="G55" s="15" t="n">
        <f aca="false">IF(I55=TRUE(),"",SUMIFS('Values (Both)'!$D$2:$D$63,'Values (Both)'!$E$2:$E$63,J55))</f>
        <v>639</v>
      </c>
      <c r="H55" s="16" t="n">
        <f aca="false">IF(I55=TRUE(),"",G55-F55)</f>
        <v>229</v>
      </c>
      <c r="I55" s="17" t="b">
        <f aca="false">FALSE()</f>
        <v>0</v>
      </c>
      <c r="J55" s="13" t="str">
        <f aca="false">A55&amp;"|"&amp;C55</f>
        <v>1|50x Obsidian Flames</v>
      </c>
    </row>
    <row r="56" customFormat="false" ht="15" hidden="false" customHeight="false" outlineLevel="0" collapsed="false">
      <c r="A56" s="11" t="n">
        <v>1</v>
      </c>
      <c r="B56" s="11" t="n">
        <v>55</v>
      </c>
      <c r="C56" s="11" t="s">
        <v>36</v>
      </c>
      <c r="D56" s="11" t="s">
        <v>132</v>
      </c>
      <c r="E56" s="11" t="s">
        <v>133</v>
      </c>
      <c r="F56" s="15" t="n">
        <v>395</v>
      </c>
      <c r="G56" s="15" t="n">
        <f aca="false">IF(I56=TRUE(),"",SUMIFS('Values (Both)'!$D$2:$D$63,'Values (Both)'!$E$2:$E$63,J56))</f>
        <v>3</v>
      </c>
      <c r="H56" s="16" t="n">
        <f aca="false">IF(I56=TRUE(),"",G56-F56)</f>
        <v>-392</v>
      </c>
      <c r="I56" s="17" t="b">
        <f aca="false">FALSE()</f>
        <v>0</v>
      </c>
      <c r="J56" s="13" t="str">
        <f aca="false">A56&amp;"|"&amp;C56</f>
        <v>1|Single Pack Simplified Chinese Gem Series 4</v>
      </c>
    </row>
    <row r="57" customFormat="false" ht="15" hidden="false" customHeight="false" outlineLevel="0" collapsed="false">
      <c r="A57" s="11" t="n">
        <v>1</v>
      </c>
      <c r="B57" s="11" t="n">
        <v>56</v>
      </c>
      <c r="C57" s="11" t="s">
        <v>36</v>
      </c>
      <c r="D57" s="11" t="s">
        <v>132</v>
      </c>
      <c r="E57" s="11" t="s">
        <v>145</v>
      </c>
      <c r="F57" s="15" t="n">
        <v>395</v>
      </c>
      <c r="G57" s="15" t="n">
        <f aca="false">IF(I57=TRUE(),"",SUMIFS('Values (Both)'!$D$2:$D$63,'Values (Both)'!$E$2:$E$63,J57))</f>
        <v>3</v>
      </c>
      <c r="H57" s="16" t="n">
        <f aca="false">IF(I57=TRUE(),"",G57-F57)</f>
        <v>-392</v>
      </c>
      <c r="I57" s="17" t="b">
        <f aca="false">FALSE()</f>
        <v>0</v>
      </c>
      <c r="J57" s="13" t="str">
        <f aca="false">A57&amp;"|"&amp;C57</f>
        <v>1|Single Pack Simplified Chinese Gem Series 4</v>
      </c>
    </row>
    <row r="58" customFormat="false" ht="15" hidden="false" customHeight="false" outlineLevel="0" collapsed="false">
      <c r="A58" s="11" t="n">
        <v>1</v>
      </c>
      <c r="B58" s="11" t="n">
        <v>57</v>
      </c>
      <c r="C58" s="11" t="s">
        <v>36</v>
      </c>
      <c r="D58" s="11" t="s">
        <v>132</v>
      </c>
      <c r="E58" s="11" t="s">
        <v>133</v>
      </c>
      <c r="F58" s="15" t="n">
        <v>385</v>
      </c>
      <c r="G58" s="15" t="n">
        <f aca="false">IF(I58=TRUE(),"",SUMIFS('Values (Both)'!$D$2:$D$63,'Values (Both)'!$E$2:$E$63,J58))</f>
        <v>3</v>
      </c>
      <c r="H58" s="16" t="n">
        <f aca="false">IF(I58=TRUE(),"",G58-F58)</f>
        <v>-382</v>
      </c>
      <c r="I58" s="17" t="b">
        <f aca="false">FALSE()</f>
        <v>0</v>
      </c>
      <c r="J58" s="13" t="str">
        <f aca="false">A58&amp;"|"&amp;C58</f>
        <v>1|Single Pack Simplified Chinese Gem Series 4</v>
      </c>
    </row>
    <row r="59" customFormat="false" ht="15" hidden="false" customHeight="false" outlineLevel="0" collapsed="false">
      <c r="A59" s="11" t="n">
        <v>1</v>
      </c>
      <c r="B59" s="11" t="n">
        <v>58</v>
      </c>
      <c r="C59" s="11" t="s">
        <v>36</v>
      </c>
      <c r="D59" s="11" t="s">
        <v>132</v>
      </c>
      <c r="E59" s="11" t="s">
        <v>153</v>
      </c>
      <c r="F59" s="15" t="n">
        <v>399</v>
      </c>
      <c r="G59" s="15" t="n">
        <f aca="false">IF(I59=TRUE(),"",SUMIFS('Values (Both)'!$D$2:$D$63,'Values (Both)'!$E$2:$E$63,J59))</f>
        <v>3</v>
      </c>
      <c r="H59" s="16" t="n">
        <f aca="false">IF(I59=TRUE(),"",G59-F59)</f>
        <v>-396</v>
      </c>
      <c r="I59" s="17" t="b">
        <f aca="false">FALSE()</f>
        <v>0</v>
      </c>
      <c r="J59" s="13" t="str">
        <f aca="false">A59&amp;"|"&amp;C59</f>
        <v>1|Single Pack Simplified Chinese Gem Series 4</v>
      </c>
    </row>
    <row r="60" customFormat="false" ht="15" hidden="false" customHeight="false" outlineLevel="0" collapsed="false">
      <c r="A60" s="11" t="n">
        <v>1</v>
      </c>
      <c r="B60" s="11" t="n">
        <v>59</v>
      </c>
      <c r="C60" s="11" t="s">
        <v>36</v>
      </c>
      <c r="D60" s="11" t="s">
        <v>132</v>
      </c>
      <c r="E60" s="11" t="s">
        <v>154</v>
      </c>
      <c r="F60" s="15" t="n">
        <v>450</v>
      </c>
      <c r="G60" s="15" t="n">
        <f aca="false">IF(I60=TRUE(),"",SUMIFS('Values (Both)'!$D$2:$D$63,'Values (Both)'!$E$2:$E$63,J60))</f>
        <v>3</v>
      </c>
      <c r="H60" s="16" t="n">
        <f aca="false">IF(I60=TRUE(),"",G60-F60)</f>
        <v>-447</v>
      </c>
      <c r="I60" s="17" t="b">
        <f aca="false">FALSE()</f>
        <v>0</v>
      </c>
      <c r="J60" s="13" t="str">
        <f aca="false">A60&amp;"|"&amp;C60</f>
        <v>1|Single Pack Simplified Chinese Gem Series 4</v>
      </c>
    </row>
    <row r="61" customFormat="false" ht="15" hidden="false" customHeight="false" outlineLevel="0" collapsed="false">
      <c r="A61" s="11" t="n">
        <v>1</v>
      </c>
      <c r="B61" s="11" t="n">
        <v>60</v>
      </c>
      <c r="C61" s="11" t="s">
        <v>48</v>
      </c>
      <c r="D61" s="11" t="s">
        <v>142</v>
      </c>
      <c r="E61" s="11" t="s">
        <v>154</v>
      </c>
      <c r="F61" s="15" t="n">
        <v>415</v>
      </c>
      <c r="G61" s="15" t="n">
        <f aca="false">IF(I61=TRUE(),"",SUMIFS('Values (Both)'!$D$2:$D$63,'Values (Both)'!$E$2:$E$63,J61))</f>
        <v>410</v>
      </c>
      <c r="H61" s="16" t="n">
        <f aca="false">IF(I61=TRUE(),"",G61-F61)</f>
        <v>-5</v>
      </c>
      <c r="I61" s="17" t="b">
        <f aca="false">FALSE()</f>
        <v>0</v>
      </c>
      <c r="J61" s="13" t="str">
        <f aca="false">A61&amp;"|"&amp;C61</f>
        <v>1|50x Mega Evolution</v>
      </c>
    </row>
    <row r="62" customFormat="false" ht="15" hidden="false" customHeight="false" outlineLevel="0" collapsed="false">
      <c r="A62" s="11" t="n">
        <v>1</v>
      </c>
      <c r="B62" s="11" t="n">
        <v>61</v>
      </c>
      <c r="C62" s="11" t="s">
        <v>36</v>
      </c>
      <c r="D62" s="11" t="s">
        <v>132</v>
      </c>
      <c r="E62" s="11" t="s">
        <v>145</v>
      </c>
      <c r="F62" s="15" t="n">
        <v>374</v>
      </c>
      <c r="G62" s="15" t="n">
        <f aca="false">IF(I62=TRUE(),"",SUMIFS('Values (Both)'!$D$2:$D$63,'Values (Both)'!$E$2:$E$63,J62))</f>
        <v>3</v>
      </c>
      <c r="H62" s="16" t="n">
        <f aca="false">IF(I62=TRUE(),"",G62-F62)</f>
        <v>-371</v>
      </c>
      <c r="I62" s="17" t="b">
        <f aca="false">FALSE()</f>
        <v>0</v>
      </c>
      <c r="J62" s="13" t="str">
        <f aca="false">A62&amp;"|"&amp;C62</f>
        <v>1|Single Pack Simplified Chinese Gem Series 4</v>
      </c>
    </row>
    <row r="63" customFormat="false" ht="15" hidden="false" customHeight="false" outlineLevel="0" collapsed="false">
      <c r="A63" s="11" t="n">
        <v>1</v>
      </c>
      <c r="B63" s="11" t="n">
        <v>62</v>
      </c>
      <c r="C63" s="11" t="s">
        <v>36</v>
      </c>
      <c r="D63" s="11" t="s">
        <v>132</v>
      </c>
      <c r="E63" s="11" t="s">
        <v>153</v>
      </c>
      <c r="F63" s="15" t="n">
        <v>399</v>
      </c>
      <c r="G63" s="15" t="n">
        <f aca="false">IF(I63=TRUE(),"",SUMIFS('Values (Both)'!$D$2:$D$63,'Values (Both)'!$E$2:$E$63,J63))</f>
        <v>3</v>
      </c>
      <c r="H63" s="16" t="n">
        <f aca="false">IF(I63=TRUE(),"",G63-F63)</f>
        <v>-396</v>
      </c>
      <c r="I63" s="17" t="b">
        <f aca="false">FALSE()</f>
        <v>0</v>
      </c>
      <c r="J63" s="13" t="str">
        <f aca="false">A63&amp;"|"&amp;C63</f>
        <v>1|Single Pack Simplified Chinese Gem Series 4</v>
      </c>
    </row>
    <row r="64" customFormat="false" ht="15" hidden="false" customHeight="false" outlineLevel="0" collapsed="false">
      <c r="A64" s="11" t="n">
        <v>1</v>
      </c>
      <c r="B64" s="11" t="n">
        <v>63</v>
      </c>
      <c r="C64" s="11" t="s">
        <v>49</v>
      </c>
      <c r="D64" s="11" t="s">
        <v>142</v>
      </c>
      <c r="E64" s="11" t="s">
        <v>133</v>
      </c>
      <c r="F64" s="15" t="n">
        <v>420</v>
      </c>
      <c r="G64" s="15" t="n">
        <f aca="false">IF(I64=TRUE(),"",SUMIFS('Values (Both)'!$D$2:$D$63,'Values (Both)'!$E$2:$E$63,J64))</f>
        <v>471.5</v>
      </c>
      <c r="H64" s="16" t="n">
        <f aca="false">IF(I64=TRUE(),"",G64-F64)</f>
        <v>51.5</v>
      </c>
      <c r="I64" s="17" t="b">
        <f aca="false">FALSE()</f>
        <v>0</v>
      </c>
      <c r="J64" s="13" t="str">
        <f aca="false">A64&amp;"|"&amp;C64</f>
        <v>1|50x Scarlet &amp; Violet</v>
      </c>
    </row>
    <row r="65" customFormat="false" ht="15" hidden="false" customHeight="false" outlineLevel="0" collapsed="false">
      <c r="A65" s="11" t="n">
        <v>1</v>
      </c>
      <c r="B65" s="11" t="n">
        <v>64</v>
      </c>
      <c r="C65" s="11" t="s">
        <v>38</v>
      </c>
      <c r="D65" s="11" t="s">
        <v>142</v>
      </c>
      <c r="E65" s="11" t="s">
        <v>145</v>
      </c>
      <c r="F65" s="15" t="n">
        <v>365</v>
      </c>
      <c r="G65" s="15" t="n">
        <f aca="false">IF(I65=TRUE(),"",SUMIFS('Values (Both)'!$D$2:$D$63,'Values (Both)'!$E$2:$E$63,J65))</f>
        <v>550</v>
      </c>
      <c r="H65" s="16" t="n">
        <f aca="false">IF(I65=TRUE(),"",G65-F65)</f>
        <v>185</v>
      </c>
      <c r="I65" s="17" t="b">
        <f aca="false">FALSE()</f>
        <v>0</v>
      </c>
      <c r="J65" s="13" t="str">
        <f aca="false">A65&amp;"|"&amp;C65</f>
        <v>1|50x Destined Rivals</v>
      </c>
    </row>
    <row r="66" customFormat="false" ht="15" hidden="false" customHeight="false" outlineLevel="0" collapsed="false">
      <c r="A66" s="11" t="n">
        <v>1</v>
      </c>
      <c r="B66" s="11" t="n">
        <v>65</v>
      </c>
      <c r="C66" s="11" t="s">
        <v>36</v>
      </c>
      <c r="D66" s="11" t="s">
        <v>132</v>
      </c>
      <c r="E66" s="11" t="s">
        <v>155</v>
      </c>
      <c r="F66" s="15" t="n">
        <v>385</v>
      </c>
      <c r="G66" s="15" t="n">
        <f aca="false">IF(I66=TRUE(),"",SUMIFS('Values (Both)'!$D$2:$D$63,'Values (Both)'!$E$2:$E$63,J66))</f>
        <v>3</v>
      </c>
      <c r="H66" s="16" t="n">
        <f aca="false">IF(I66=TRUE(),"",G66-F66)</f>
        <v>-382</v>
      </c>
      <c r="I66" s="17" t="b">
        <f aca="false">FALSE()</f>
        <v>0</v>
      </c>
      <c r="J66" s="13" t="str">
        <f aca="false">A66&amp;"|"&amp;C66</f>
        <v>1|Single Pack Simplified Chinese Gem Series 4</v>
      </c>
    </row>
    <row r="67" customFormat="false" ht="15" hidden="false" customHeight="false" outlineLevel="0" collapsed="false">
      <c r="A67" s="11" t="n">
        <v>1</v>
      </c>
      <c r="B67" s="11" t="n">
        <v>66</v>
      </c>
      <c r="C67" s="11" t="s">
        <v>37</v>
      </c>
      <c r="D67" s="11" t="s">
        <v>141</v>
      </c>
      <c r="E67" s="11" t="s">
        <v>156</v>
      </c>
      <c r="F67" s="15" t="n">
        <v>400</v>
      </c>
      <c r="G67" s="15" t="str">
        <f aca="false">IF(I67=TRUE(),"",SUMIFS('Values (Both)'!$D$2:$D$63,'Values (Both)'!$E$2:$E$63,J67))</f>
        <v/>
      </c>
      <c r="H67" s="16" t="str">
        <f aca="false">IF(I67=TRUE(),"",G67-F67)</f>
        <v/>
      </c>
      <c r="I67" s="17" t="b">
        <f aca="false">TRUE()</f>
        <v>1</v>
      </c>
      <c r="J67" s="13" t="str">
        <f aca="false">A67&amp;"|"&amp;C67</f>
        <v>1|DECLINED (no product)</v>
      </c>
    </row>
    <row r="68" customFormat="false" ht="15" hidden="false" customHeight="false" outlineLevel="0" collapsed="false">
      <c r="A68" s="11" t="n">
        <v>1</v>
      </c>
      <c r="B68" s="11" t="n">
        <v>67</v>
      </c>
      <c r="C68" s="11" t="s">
        <v>36</v>
      </c>
      <c r="D68" s="11" t="s">
        <v>132</v>
      </c>
      <c r="E68" s="11" t="s">
        <v>157</v>
      </c>
      <c r="F68" s="15" t="n">
        <v>385</v>
      </c>
      <c r="G68" s="15" t="n">
        <f aca="false">IF(I68=TRUE(),"",SUMIFS('Values (Both)'!$D$2:$D$63,'Values (Both)'!$E$2:$E$63,J68))</f>
        <v>3</v>
      </c>
      <c r="H68" s="16" t="n">
        <f aca="false">IF(I68=TRUE(),"",G68-F68)</f>
        <v>-382</v>
      </c>
      <c r="I68" s="17" t="b">
        <f aca="false">FALSE()</f>
        <v>0</v>
      </c>
      <c r="J68" s="13" t="str">
        <f aca="false">A68&amp;"|"&amp;C68</f>
        <v>1|Single Pack Simplified Chinese Gem Series 4</v>
      </c>
    </row>
    <row r="69" customFormat="false" ht="15" hidden="false" customHeight="false" outlineLevel="0" collapsed="false">
      <c r="A69" s="11" t="n">
        <v>1</v>
      </c>
      <c r="B69" s="11" t="n">
        <v>68</v>
      </c>
      <c r="C69" s="11" t="s">
        <v>36</v>
      </c>
      <c r="D69" s="11" t="s">
        <v>132</v>
      </c>
      <c r="E69" s="11" t="s">
        <v>145</v>
      </c>
      <c r="F69" s="15" t="n">
        <v>360</v>
      </c>
      <c r="G69" s="15" t="n">
        <f aca="false">IF(I69=TRUE(),"",SUMIFS('Values (Both)'!$D$2:$D$63,'Values (Both)'!$E$2:$E$63,J69))</f>
        <v>3</v>
      </c>
      <c r="H69" s="16" t="n">
        <f aca="false">IF(I69=TRUE(),"",G69-F69)</f>
        <v>-357</v>
      </c>
      <c r="I69" s="17" t="b">
        <f aca="false">FALSE()</f>
        <v>0</v>
      </c>
      <c r="J69" s="13" t="str">
        <f aca="false">A69&amp;"|"&amp;C69</f>
        <v>1|Single Pack Simplified Chinese Gem Series 4</v>
      </c>
    </row>
    <row r="70" customFormat="false" ht="15" hidden="false" customHeight="false" outlineLevel="0" collapsed="false">
      <c r="A70" s="11" t="n">
        <v>1</v>
      </c>
      <c r="B70" s="11" t="n">
        <v>69</v>
      </c>
      <c r="C70" s="11" t="s">
        <v>36</v>
      </c>
      <c r="D70" s="11" t="s">
        <v>132</v>
      </c>
      <c r="E70" s="11" t="s">
        <v>154</v>
      </c>
      <c r="F70" s="15" t="n">
        <v>430</v>
      </c>
      <c r="G70" s="15" t="n">
        <f aca="false">IF(I70=TRUE(),"",SUMIFS('Values (Both)'!$D$2:$D$63,'Values (Both)'!$E$2:$E$63,J70))</f>
        <v>3</v>
      </c>
      <c r="H70" s="16" t="n">
        <f aca="false">IF(I70=TRUE(),"",G70-F70)</f>
        <v>-427</v>
      </c>
      <c r="I70" s="17" t="b">
        <f aca="false">FALSE()</f>
        <v>0</v>
      </c>
      <c r="J70" s="13" t="str">
        <f aca="false">A70&amp;"|"&amp;C70</f>
        <v>1|Single Pack Simplified Chinese Gem Series 4</v>
      </c>
    </row>
    <row r="71" customFormat="false" ht="15" hidden="false" customHeight="false" outlineLevel="0" collapsed="false">
      <c r="A71" s="11" t="n">
        <v>1</v>
      </c>
      <c r="B71" s="11" t="n">
        <v>70</v>
      </c>
      <c r="C71" s="11" t="s">
        <v>36</v>
      </c>
      <c r="D71" s="11" t="s">
        <v>132</v>
      </c>
      <c r="E71" s="11" t="s">
        <v>154</v>
      </c>
      <c r="F71" s="15" t="n">
        <v>419</v>
      </c>
      <c r="G71" s="15" t="n">
        <f aca="false">IF(I71=TRUE(),"",SUMIFS('Values (Both)'!$D$2:$D$63,'Values (Both)'!$E$2:$E$63,J71))</f>
        <v>3</v>
      </c>
      <c r="H71" s="16" t="n">
        <f aca="false">IF(I71=TRUE(),"",G71-F71)</f>
        <v>-416</v>
      </c>
      <c r="I71" s="17" t="b">
        <f aca="false">FALSE()</f>
        <v>0</v>
      </c>
      <c r="J71" s="13" t="str">
        <f aca="false">A71&amp;"|"&amp;C71</f>
        <v>1|Single Pack Simplified Chinese Gem Series 4</v>
      </c>
    </row>
    <row r="72" customFormat="false" ht="15" hidden="false" customHeight="false" outlineLevel="0" collapsed="false">
      <c r="A72" s="11" t="n">
        <v>1</v>
      </c>
      <c r="B72" s="11" t="n">
        <v>71</v>
      </c>
      <c r="C72" s="11" t="s">
        <v>36</v>
      </c>
      <c r="D72" s="11" t="s">
        <v>132</v>
      </c>
      <c r="E72" s="11" t="s">
        <v>135</v>
      </c>
      <c r="F72" s="15" t="n">
        <v>419</v>
      </c>
      <c r="G72" s="15" t="n">
        <f aca="false">IF(I72=TRUE(),"",SUMIFS('Values (Both)'!$D$2:$D$63,'Values (Both)'!$E$2:$E$63,J72))</f>
        <v>3</v>
      </c>
      <c r="H72" s="16" t="n">
        <f aca="false">IF(I72=TRUE(),"",G72-F72)</f>
        <v>-416</v>
      </c>
      <c r="I72" s="17" t="b">
        <f aca="false">FALSE()</f>
        <v>0</v>
      </c>
      <c r="J72" s="13" t="str">
        <f aca="false">A72&amp;"|"&amp;C72</f>
        <v>1|Single Pack Simplified Chinese Gem Series 4</v>
      </c>
    </row>
    <row r="73" customFormat="false" ht="15" hidden="false" customHeight="false" outlineLevel="0" collapsed="false">
      <c r="A73" s="11" t="n">
        <v>1</v>
      </c>
      <c r="B73" s="11" t="n">
        <v>72</v>
      </c>
      <c r="C73" s="11" t="s">
        <v>36</v>
      </c>
      <c r="D73" s="11" t="s">
        <v>132</v>
      </c>
      <c r="E73" s="11" t="s">
        <v>133</v>
      </c>
      <c r="F73" s="15" t="n">
        <v>429</v>
      </c>
      <c r="G73" s="15" t="n">
        <f aca="false">IF(I73=TRUE(),"",SUMIFS('Values (Both)'!$D$2:$D$63,'Values (Both)'!$E$2:$E$63,J73))</f>
        <v>3</v>
      </c>
      <c r="H73" s="16" t="n">
        <f aca="false">IF(I73=TRUE(),"",G73-F73)</f>
        <v>-426</v>
      </c>
      <c r="I73" s="17" t="b">
        <f aca="false">FALSE()</f>
        <v>0</v>
      </c>
      <c r="J73" s="13" t="str">
        <f aca="false">A73&amp;"|"&amp;C73</f>
        <v>1|Single Pack Simplified Chinese Gem Series 4</v>
      </c>
    </row>
    <row r="74" customFormat="false" ht="15" hidden="false" customHeight="false" outlineLevel="0" collapsed="false">
      <c r="A74" s="11" t="n">
        <v>1</v>
      </c>
      <c r="B74" s="11" t="n">
        <v>73</v>
      </c>
      <c r="C74" s="11" t="s">
        <v>36</v>
      </c>
      <c r="D74" s="11" t="s">
        <v>132</v>
      </c>
      <c r="E74" s="11" t="s">
        <v>158</v>
      </c>
      <c r="F74" s="15" t="n">
        <v>419</v>
      </c>
      <c r="G74" s="15" t="n">
        <f aca="false">IF(I74=TRUE(),"",SUMIFS('Values (Both)'!$D$2:$D$63,'Values (Both)'!$E$2:$E$63,J74))</f>
        <v>3</v>
      </c>
      <c r="H74" s="16" t="n">
        <f aca="false">IF(I74=TRUE(),"",G74-F74)</f>
        <v>-416</v>
      </c>
      <c r="I74" s="17" t="b">
        <f aca="false">FALSE()</f>
        <v>0</v>
      </c>
      <c r="J74" s="13" t="str">
        <f aca="false">A74&amp;"|"&amp;C74</f>
        <v>1|Single Pack Simplified Chinese Gem Series 4</v>
      </c>
    </row>
    <row r="75" customFormat="false" ht="15" hidden="false" customHeight="false" outlineLevel="0" collapsed="false">
      <c r="A75" s="11" t="n">
        <v>1</v>
      </c>
      <c r="B75" s="11" t="n">
        <v>74</v>
      </c>
      <c r="C75" s="11" t="s">
        <v>36</v>
      </c>
      <c r="D75" s="11" t="s">
        <v>132</v>
      </c>
      <c r="E75" s="11" t="s">
        <v>135</v>
      </c>
      <c r="F75" s="15" t="n">
        <v>435</v>
      </c>
      <c r="G75" s="15" t="n">
        <f aca="false">IF(I75=TRUE(),"",SUMIFS('Values (Both)'!$D$2:$D$63,'Values (Both)'!$E$2:$E$63,J75))</f>
        <v>3</v>
      </c>
      <c r="H75" s="16" t="n">
        <f aca="false">IF(I75=TRUE(),"",G75-F75)</f>
        <v>-432</v>
      </c>
      <c r="I75" s="17" t="b">
        <f aca="false">FALSE()</f>
        <v>0</v>
      </c>
      <c r="J75" s="13" t="str">
        <f aca="false">A75&amp;"|"&amp;C75</f>
        <v>1|Single Pack Simplified Chinese Gem Series 4</v>
      </c>
    </row>
    <row r="76" customFormat="false" ht="15" hidden="false" customHeight="false" outlineLevel="0" collapsed="false">
      <c r="A76" s="11" t="n">
        <v>1</v>
      </c>
      <c r="B76" s="11" t="n">
        <v>75</v>
      </c>
      <c r="C76" s="11" t="s">
        <v>45</v>
      </c>
      <c r="D76" s="11" t="s">
        <v>142</v>
      </c>
      <c r="E76" s="11" t="s">
        <v>158</v>
      </c>
      <c r="F76" s="15" t="n">
        <v>415</v>
      </c>
      <c r="G76" s="15" t="n">
        <f aca="false">IF(I76=TRUE(),"",SUMIFS('Values (Both)'!$D$2:$D$63,'Values (Both)'!$E$2:$E$63,J76))</f>
        <v>680</v>
      </c>
      <c r="H76" s="16" t="n">
        <f aca="false">IF(I76=TRUE(),"",G76-F76)</f>
        <v>265</v>
      </c>
      <c r="I76" s="17" t="b">
        <f aca="false">FALSE()</f>
        <v>0</v>
      </c>
      <c r="J76" s="13" t="str">
        <f aca="false">A76&amp;"|"&amp;C76</f>
        <v>1|50x Ascended Heroes</v>
      </c>
    </row>
    <row r="77" customFormat="false" ht="15" hidden="false" customHeight="false" outlineLevel="0" collapsed="false">
      <c r="A77" s="11" t="n">
        <v>1</v>
      </c>
      <c r="B77" s="11" t="n">
        <v>76</v>
      </c>
      <c r="C77" s="11" t="s">
        <v>50</v>
      </c>
      <c r="D77" s="11" t="s">
        <v>159</v>
      </c>
      <c r="E77" s="11" t="s">
        <v>146</v>
      </c>
      <c r="F77" s="15" t="n">
        <v>360</v>
      </c>
      <c r="G77" s="15" t="n">
        <f aca="false">IF(I77=TRUE(),"",SUMIFS('Values (Both)'!$D$2:$D$63,'Values (Both)'!$E$2:$E$63,J77))</f>
        <v>2769.93</v>
      </c>
      <c r="H77" s="16" t="n">
        <f aca="false">IF(I77=TRUE(),"",G77-F77)</f>
        <v>2409.93</v>
      </c>
      <c r="I77" s="17" t="b">
        <f aca="false">FALSE()</f>
        <v>0</v>
      </c>
      <c r="J77" s="13" t="str">
        <f aca="false">A77&amp;"|"&amp;C77</f>
        <v>1|Sealed Case Phantasmal Flames Box</v>
      </c>
    </row>
    <row r="78" customFormat="false" ht="15" hidden="false" customHeight="false" outlineLevel="0" collapsed="false">
      <c r="A78" s="11" t="n">
        <v>1</v>
      </c>
      <c r="B78" s="11" t="n">
        <v>77</v>
      </c>
      <c r="C78" s="11" t="s">
        <v>36</v>
      </c>
      <c r="D78" s="11" t="s">
        <v>132</v>
      </c>
      <c r="E78" s="11" t="s">
        <v>145</v>
      </c>
      <c r="F78" s="15" t="n">
        <v>195</v>
      </c>
      <c r="G78" s="15" t="n">
        <f aca="false">IF(I78=TRUE(),"",SUMIFS('Values (Both)'!$D$2:$D$63,'Values (Both)'!$E$2:$E$63,J78))</f>
        <v>3</v>
      </c>
      <c r="H78" s="16" t="n">
        <f aca="false">IF(I78=TRUE(),"",G78-F78)</f>
        <v>-192</v>
      </c>
      <c r="I78" s="17" t="b">
        <f aca="false">FALSE()</f>
        <v>0</v>
      </c>
      <c r="J78" s="13" t="str">
        <f aca="false">A78&amp;"|"&amp;C78</f>
        <v>1|Single Pack Simplified Chinese Gem Series 4</v>
      </c>
    </row>
    <row r="79" customFormat="false" ht="15" hidden="false" customHeight="false" outlineLevel="0" collapsed="false">
      <c r="A79" s="11" t="n">
        <v>1</v>
      </c>
      <c r="B79" s="11" t="n">
        <v>78</v>
      </c>
      <c r="C79" s="11" t="s">
        <v>36</v>
      </c>
      <c r="D79" s="11" t="s">
        <v>132</v>
      </c>
      <c r="E79" s="11" t="s">
        <v>145</v>
      </c>
      <c r="F79" s="15" t="n">
        <v>360</v>
      </c>
      <c r="G79" s="15" t="n">
        <f aca="false">IF(I79=TRUE(),"",SUMIFS('Values (Both)'!$D$2:$D$63,'Values (Both)'!$E$2:$E$63,J79))</f>
        <v>3</v>
      </c>
      <c r="H79" s="16" t="n">
        <f aca="false">IF(I79=TRUE(),"",G79-F79)</f>
        <v>-357</v>
      </c>
      <c r="I79" s="17" t="b">
        <f aca="false">FALSE()</f>
        <v>0</v>
      </c>
      <c r="J79" s="13" t="str">
        <f aca="false">A79&amp;"|"&amp;C79</f>
        <v>1|Single Pack Simplified Chinese Gem Series 4</v>
      </c>
    </row>
    <row r="80" customFormat="false" ht="15" hidden="false" customHeight="false" outlineLevel="0" collapsed="false">
      <c r="A80" s="11" t="n">
        <v>1</v>
      </c>
      <c r="B80" s="11" t="n">
        <v>79</v>
      </c>
      <c r="C80" s="11" t="s">
        <v>51</v>
      </c>
      <c r="D80" s="11" t="s">
        <v>142</v>
      </c>
      <c r="E80" s="11" t="s">
        <v>160</v>
      </c>
      <c r="F80" s="15" t="n">
        <v>379</v>
      </c>
      <c r="G80" s="15" t="n">
        <f aca="false">IF(I80=TRUE(),"",SUMIFS('Values (Both)'!$D$2:$D$63,'Values (Both)'!$E$2:$E$63,J80))</f>
        <v>300</v>
      </c>
      <c r="H80" s="16" t="n">
        <f aca="false">IF(I80=TRUE(),"",G80-F80)</f>
        <v>-79</v>
      </c>
      <c r="I80" s="17" t="b">
        <f aca="false">FALSE()</f>
        <v>0</v>
      </c>
      <c r="J80" s="13" t="str">
        <f aca="false">A80&amp;"|"&amp;C80</f>
        <v>1|50x Chaos Rising</v>
      </c>
    </row>
    <row r="81" customFormat="false" ht="15" hidden="false" customHeight="false" outlineLevel="0" collapsed="false">
      <c r="A81" s="11" t="n">
        <v>1</v>
      </c>
      <c r="B81" s="11" t="n">
        <v>80</v>
      </c>
      <c r="C81" s="11" t="s">
        <v>36</v>
      </c>
      <c r="D81" s="11" t="s">
        <v>132</v>
      </c>
      <c r="E81" s="11" t="s">
        <v>145</v>
      </c>
      <c r="F81" s="15" t="n">
        <v>355</v>
      </c>
      <c r="G81" s="15" t="n">
        <f aca="false">IF(I81=TRUE(),"",SUMIFS('Values (Both)'!$D$2:$D$63,'Values (Both)'!$E$2:$E$63,J81))</f>
        <v>3</v>
      </c>
      <c r="H81" s="16" t="n">
        <f aca="false">IF(I81=TRUE(),"",G81-F81)</f>
        <v>-352</v>
      </c>
      <c r="I81" s="17" t="b">
        <f aca="false">FALSE()</f>
        <v>0</v>
      </c>
      <c r="J81" s="13" t="str">
        <f aca="false">A81&amp;"|"&amp;C81</f>
        <v>1|Single Pack Simplified Chinese Gem Series 4</v>
      </c>
    </row>
    <row r="82" customFormat="false" ht="15" hidden="false" customHeight="false" outlineLevel="0" collapsed="false">
      <c r="A82" s="11" t="n">
        <v>1</v>
      </c>
      <c r="B82" s="11" t="n">
        <v>81</v>
      </c>
      <c r="C82" s="11" t="s">
        <v>38</v>
      </c>
      <c r="D82" s="11" t="s">
        <v>142</v>
      </c>
      <c r="E82" s="11" t="s">
        <v>161</v>
      </c>
      <c r="F82" s="15" t="n">
        <v>385</v>
      </c>
      <c r="G82" s="15" t="n">
        <f aca="false">IF(I82=TRUE(),"",SUMIFS('Values (Both)'!$D$2:$D$63,'Values (Both)'!$E$2:$E$63,J82))</f>
        <v>550</v>
      </c>
      <c r="H82" s="16" t="n">
        <f aca="false">IF(I82=TRUE(),"",G82-F82)</f>
        <v>165</v>
      </c>
      <c r="I82" s="17" t="b">
        <f aca="false">FALSE()</f>
        <v>0</v>
      </c>
      <c r="J82" s="13" t="str">
        <f aca="false">A82&amp;"|"&amp;C82</f>
        <v>1|50x Destined Rivals</v>
      </c>
    </row>
    <row r="83" customFormat="false" ht="15" hidden="false" customHeight="false" outlineLevel="0" collapsed="false">
      <c r="A83" s="11" t="n">
        <v>1</v>
      </c>
      <c r="B83" s="11" t="n">
        <v>82</v>
      </c>
      <c r="C83" s="11" t="s">
        <v>39</v>
      </c>
      <c r="D83" s="11" t="s">
        <v>142</v>
      </c>
      <c r="E83" s="11" t="s">
        <v>145</v>
      </c>
      <c r="F83" s="15" t="n">
        <v>385</v>
      </c>
      <c r="G83" s="15" t="n">
        <f aca="false">IF(I83=TRUE(),"",SUMIFS('Values (Both)'!$D$2:$D$63,'Values (Both)'!$E$2:$E$63,J83))</f>
        <v>430</v>
      </c>
      <c r="H83" s="16" t="n">
        <f aca="false">IF(I83=TRUE(),"",G83-F83)</f>
        <v>45</v>
      </c>
      <c r="I83" s="17" t="b">
        <f aca="false">FALSE()</f>
        <v>0</v>
      </c>
      <c r="J83" s="13" t="str">
        <f aca="false">A83&amp;"|"&amp;C83</f>
        <v>1|50x Surging Sparks</v>
      </c>
    </row>
    <row r="84" customFormat="false" ht="15" hidden="false" customHeight="false" outlineLevel="0" collapsed="false">
      <c r="A84" s="11" t="n">
        <v>1</v>
      </c>
      <c r="B84" s="11" t="n">
        <v>83</v>
      </c>
      <c r="C84" s="11" t="s">
        <v>36</v>
      </c>
      <c r="D84" s="11" t="s">
        <v>132</v>
      </c>
      <c r="E84" s="11" t="s">
        <v>162</v>
      </c>
      <c r="F84" s="15" t="n">
        <v>370</v>
      </c>
      <c r="G84" s="15" t="n">
        <f aca="false">IF(I84=TRUE(),"",SUMIFS('Values (Both)'!$D$2:$D$63,'Values (Both)'!$E$2:$E$63,J84))</f>
        <v>3</v>
      </c>
      <c r="H84" s="16" t="n">
        <f aca="false">IF(I84=TRUE(),"",G84-F84)</f>
        <v>-367</v>
      </c>
      <c r="I84" s="17" t="b">
        <f aca="false">FALSE()</f>
        <v>0</v>
      </c>
      <c r="J84" s="13" t="str">
        <f aca="false">A84&amp;"|"&amp;C84</f>
        <v>1|Single Pack Simplified Chinese Gem Series 4</v>
      </c>
    </row>
    <row r="85" customFormat="false" ht="15" hidden="false" customHeight="false" outlineLevel="0" collapsed="false">
      <c r="A85" s="11" t="n">
        <v>1</v>
      </c>
      <c r="B85" s="11" t="n">
        <v>84</v>
      </c>
      <c r="C85" s="11" t="s">
        <v>36</v>
      </c>
      <c r="D85" s="11" t="s">
        <v>132</v>
      </c>
      <c r="E85" s="11" t="s">
        <v>145</v>
      </c>
      <c r="F85" s="15" t="n">
        <v>360</v>
      </c>
      <c r="G85" s="15" t="n">
        <f aca="false">IF(I85=TRUE(),"",SUMIFS('Values (Both)'!$D$2:$D$63,'Values (Both)'!$E$2:$E$63,J85))</f>
        <v>3</v>
      </c>
      <c r="H85" s="16" t="n">
        <f aca="false">IF(I85=TRUE(),"",G85-F85)</f>
        <v>-357</v>
      </c>
      <c r="I85" s="17" t="b">
        <f aca="false">FALSE()</f>
        <v>0</v>
      </c>
      <c r="J85" s="13" t="str">
        <f aca="false">A85&amp;"|"&amp;C85</f>
        <v>1|Single Pack Simplified Chinese Gem Series 4</v>
      </c>
    </row>
    <row r="86" customFormat="false" ht="15" hidden="false" customHeight="false" outlineLevel="0" collapsed="false">
      <c r="A86" s="11" t="n">
        <v>1</v>
      </c>
      <c r="B86" s="11" t="n">
        <v>85</v>
      </c>
      <c r="C86" s="11" t="s">
        <v>36</v>
      </c>
      <c r="D86" s="11" t="s">
        <v>132</v>
      </c>
      <c r="E86" s="11" t="s">
        <v>158</v>
      </c>
      <c r="F86" s="15" t="n">
        <v>389</v>
      </c>
      <c r="G86" s="15" t="n">
        <f aca="false">IF(I86=TRUE(),"",SUMIFS('Values (Both)'!$D$2:$D$63,'Values (Both)'!$E$2:$E$63,J86))</f>
        <v>3</v>
      </c>
      <c r="H86" s="16" t="n">
        <f aca="false">IF(I86=TRUE(),"",G86-F86)</f>
        <v>-386</v>
      </c>
      <c r="I86" s="17" t="b">
        <f aca="false">FALSE()</f>
        <v>0</v>
      </c>
      <c r="J86" s="13" t="str">
        <f aca="false">A86&amp;"|"&amp;C86</f>
        <v>1|Single Pack Simplified Chinese Gem Series 4</v>
      </c>
    </row>
    <row r="87" customFormat="false" ht="15" hidden="false" customHeight="false" outlineLevel="0" collapsed="false">
      <c r="A87" s="11" t="n">
        <v>1</v>
      </c>
      <c r="B87" s="11" t="n">
        <v>86</v>
      </c>
      <c r="C87" s="11" t="s">
        <v>36</v>
      </c>
      <c r="D87" s="11" t="s">
        <v>132</v>
      </c>
      <c r="E87" s="11" t="s">
        <v>163</v>
      </c>
      <c r="F87" s="15" t="n">
        <v>379</v>
      </c>
      <c r="G87" s="15" t="n">
        <f aca="false">IF(I87=TRUE(),"",SUMIFS('Values (Both)'!$D$2:$D$63,'Values (Both)'!$E$2:$E$63,J87))</f>
        <v>3</v>
      </c>
      <c r="H87" s="16" t="n">
        <f aca="false">IF(I87=TRUE(),"",G87-F87)</f>
        <v>-376</v>
      </c>
      <c r="I87" s="17" t="b">
        <f aca="false">FALSE()</f>
        <v>0</v>
      </c>
      <c r="J87" s="13" t="str">
        <f aca="false">A87&amp;"|"&amp;C87</f>
        <v>1|Single Pack Simplified Chinese Gem Series 4</v>
      </c>
    </row>
    <row r="88" customFormat="false" ht="15" hidden="false" customHeight="false" outlineLevel="0" collapsed="false">
      <c r="A88" s="11" t="n">
        <v>1</v>
      </c>
      <c r="B88" s="11" t="n">
        <v>87</v>
      </c>
      <c r="C88" s="11" t="s">
        <v>49</v>
      </c>
      <c r="D88" s="11" t="s">
        <v>142</v>
      </c>
      <c r="E88" s="11" t="s">
        <v>158</v>
      </c>
      <c r="F88" s="15" t="n">
        <v>415</v>
      </c>
      <c r="G88" s="15" t="n">
        <f aca="false">IF(I88=TRUE(),"",SUMIFS('Values (Both)'!$D$2:$D$63,'Values (Both)'!$E$2:$E$63,J88))</f>
        <v>471.5</v>
      </c>
      <c r="H88" s="16" t="n">
        <f aca="false">IF(I88=TRUE(),"",G88-F88)</f>
        <v>56.5</v>
      </c>
      <c r="I88" s="17" t="b">
        <f aca="false">FALSE()</f>
        <v>0</v>
      </c>
      <c r="J88" s="13" t="str">
        <f aca="false">A88&amp;"|"&amp;C88</f>
        <v>1|50x Scarlet &amp; Violet</v>
      </c>
    </row>
    <row r="89" customFormat="false" ht="15" hidden="false" customHeight="false" outlineLevel="0" collapsed="false">
      <c r="A89" s="11" t="n">
        <v>1</v>
      </c>
      <c r="B89" s="11" t="n">
        <v>88</v>
      </c>
      <c r="C89" s="11" t="s">
        <v>36</v>
      </c>
      <c r="D89" s="11" t="s">
        <v>132</v>
      </c>
      <c r="E89" s="11" t="s">
        <v>145</v>
      </c>
      <c r="F89" s="15" t="n">
        <v>360</v>
      </c>
      <c r="G89" s="15" t="n">
        <f aca="false">IF(I89=TRUE(),"",SUMIFS('Values (Both)'!$D$2:$D$63,'Values (Both)'!$E$2:$E$63,J89))</f>
        <v>3</v>
      </c>
      <c r="H89" s="16" t="n">
        <f aca="false">IF(I89=TRUE(),"",G89-F89)</f>
        <v>-357</v>
      </c>
      <c r="I89" s="17" t="b">
        <f aca="false">FALSE()</f>
        <v>0</v>
      </c>
      <c r="J89" s="13" t="str">
        <f aca="false">A89&amp;"|"&amp;C89</f>
        <v>1|Single Pack Simplified Chinese Gem Series 4</v>
      </c>
    </row>
    <row r="90" customFormat="false" ht="15" hidden="false" customHeight="false" outlineLevel="0" collapsed="false">
      <c r="A90" s="11" t="n">
        <v>1</v>
      </c>
      <c r="B90" s="11" t="n">
        <v>89</v>
      </c>
      <c r="C90" s="11" t="s">
        <v>36</v>
      </c>
      <c r="D90" s="11" t="s">
        <v>132</v>
      </c>
      <c r="E90" s="11" t="s">
        <v>154</v>
      </c>
      <c r="F90" s="15" t="n">
        <v>398</v>
      </c>
      <c r="G90" s="15" t="n">
        <f aca="false">IF(I90=TRUE(),"",SUMIFS('Values (Both)'!$D$2:$D$63,'Values (Both)'!$E$2:$E$63,J90))</f>
        <v>3</v>
      </c>
      <c r="H90" s="16" t="n">
        <f aca="false">IF(I90=TRUE(),"",G90-F90)</f>
        <v>-395</v>
      </c>
      <c r="I90" s="17" t="b">
        <f aca="false">FALSE()</f>
        <v>0</v>
      </c>
      <c r="J90" s="13" t="str">
        <f aca="false">A90&amp;"|"&amp;C90</f>
        <v>1|Single Pack Simplified Chinese Gem Series 4</v>
      </c>
    </row>
    <row r="91" customFormat="false" ht="15" hidden="false" customHeight="false" outlineLevel="0" collapsed="false">
      <c r="A91" s="11" t="n">
        <v>1</v>
      </c>
      <c r="B91" s="11" t="n">
        <v>90</v>
      </c>
      <c r="C91" s="11" t="s">
        <v>42</v>
      </c>
      <c r="D91" s="11" t="s">
        <v>142</v>
      </c>
      <c r="E91" s="11" t="s">
        <v>145</v>
      </c>
      <c r="F91" s="15" t="n">
        <v>370</v>
      </c>
      <c r="G91" s="15" t="n">
        <f aca="false">IF(I91=TRUE(),"",SUMIFS('Values (Both)'!$D$2:$D$63,'Values (Both)'!$E$2:$E$63,J91))</f>
        <v>300</v>
      </c>
      <c r="H91" s="16" t="n">
        <f aca="false">IF(I91=TRUE(),"",G91-F91)</f>
        <v>-70</v>
      </c>
      <c r="I91" s="17" t="b">
        <f aca="false">FALSE()</f>
        <v>0</v>
      </c>
      <c r="J91" s="13" t="str">
        <f aca="false">A91&amp;"|"&amp;C91</f>
        <v>1|50x Perfect Order</v>
      </c>
    </row>
    <row r="92" customFormat="false" ht="15" hidden="false" customHeight="false" outlineLevel="0" collapsed="false">
      <c r="A92" s="11" t="n">
        <v>1</v>
      </c>
      <c r="B92" s="11" t="n">
        <v>91</v>
      </c>
      <c r="C92" s="11" t="s">
        <v>36</v>
      </c>
      <c r="D92" s="11" t="s">
        <v>132</v>
      </c>
      <c r="E92" s="11" t="s">
        <v>164</v>
      </c>
      <c r="F92" s="15" t="n">
        <v>382</v>
      </c>
      <c r="G92" s="15" t="n">
        <f aca="false">IF(I92=TRUE(),"",SUMIFS('Values (Both)'!$D$2:$D$63,'Values (Both)'!$E$2:$E$63,J92))</f>
        <v>3</v>
      </c>
      <c r="H92" s="16" t="n">
        <f aca="false">IF(I92=TRUE(),"",G92-F92)</f>
        <v>-379</v>
      </c>
      <c r="I92" s="17" t="b">
        <f aca="false">FALSE()</f>
        <v>0</v>
      </c>
      <c r="J92" s="13" t="str">
        <f aca="false">A92&amp;"|"&amp;C92</f>
        <v>1|Single Pack Simplified Chinese Gem Series 4</v>
      </c>
    </row>
    <row r="93" customFormat="false" ht="15" hidden="false" customHeight="false" outlineLevel="0" collapsed="false">
      <c r="A93" s="11" t="n">
        <v>1</v>
      </c>
      <c r="B93" s="11" t="n">
        <v>92</v>
      </c>
      <c r="C93" s="11" t="s">
        <v>48</v>
      </c>
      <c r="D93" s="11" t="s">
        <v>142</v>
      </c>
      <c r="E93" s="11" t="s">
        <v>145</v>
      </c>
      <c r="F93" s="15" t="n">
        <v>363</v>
      </c>
      <c r="G93" s="15" t="n">
        <f aca="false">IF(I93=TRUE(),"",SUMIFS('Values (Both)'!$D$2:$D$63,'Values (Both)'!$E$2:$E$63,J93))</f>
        <v>410</v>
      </c>
      <c r="H93" s="16" t="n">
        <f aca="false">IF(I93=TRUE(),"",G93-F93)</f>
        <v>47</v>
      </c>
      <c r="I93" s="17" t="b">
        <f aca="false">FALSE()</f>
        <v>0</v>
      </c>
      <c r="J93" s="13" t="str">
        <f aca="false">A93&amp;"|"&amp;C93</f>
        <v>1|50x Mega Evolution</v>
      </c>
    </row>
    <row r="94" customFormat="false" ht="15" hidden="false" customHeight="false" outlineLevel="0" collapsed="false">
      <c r="A94" s="11" t="n">
        <v>1</v>
      </c>
      <c r="B94" s="11" t="n">
        <v>93</v>
      </c>
      <c r="C94" s="11" t="s">
        <v>36</v>
      </c>
      <c r="D94" s="11" t="s">
        <v>132</v>
      </c>
      <c r="E94" s="11" t="s">
        <v>164</v>
      </c>
      <c r="F94" s="15" t="n">
        <v>341</v>
      </c>
      <c r="G94" s="15" t="n">
        <f aca="false">IF(I94=TRUE(),"",SUMIFS('Values (Both)'!$D$2:$D$63,'Values (Both)'!$E$2:$E$63,J94))</f>
        <v>3</v>
      </c>
      <c r="H94" s="16" t="n">
        <f aca="false">IF(I94=TRUE(),"",G94-F94)</f>
        <v>-338</v>
      </c>
      <c r="I94" s="17" t="b">
        <f aca="false">FALSE()</f>
        <v>0</v>
      </c>
      <c r="J94" s="13" t="str">
        <f aca="false">A94&amp;"|"&amp;C94</f>
        <v>1|Single Pack Simplified Chinese Gem Series 4</v>
      </c>
    </row>
    <row r="95" customFormat="false" ht="15" hidden="false" customHeight="false" outlineLevel="0" collapsed="false">
      <c r="A95" s="11" t="n">
        <v>1</v>
      </c>
      <c r="B95" s="11" t="n">
        <v>94</v>
      </c>
      <c r="C95" s="11" t="s">
        <v>36</v>
      </c>
      <c r="D95" s="11" t="s">
        <v>132</v>
      </c>
      <c r="E95" s="11" t="s">
        <v>145</v>
      </c>
      <c r="F95" s="15" t="n">
        <v>378</v>
      </c>
      <c r="G95" s="15" t="n">
        <f aca="false">IF(I95=TRUE(),"",SUMIFS('Values (Both)'!$D$2:$D$63,'Values (Both)'!$E$2:$E$63,J95))</f>
        <v>3</v>
      </c>
      <c r="H95" s="16" t="n">
        <f aca="false">IF(I95=TRUE(),"",G95-F95)</f>
        <v>-375</v>
      </c>
      <c r="I95" s="17" t="b">
        <f aca="false">FALSE()</f>
        <v>0</v>
      </c>
      <c r="J95" s="13" t="str">
        <f aca="false">A95&amp;"|"&amp;C95</f>
        <v>1|Single Pack Simplified Chinese Gem Series 4</v>
      </c>
    </row>
    <row r="96" customFormat="false" ht="15" hidden="false" customHeight="false" outlineLevel="0" collapsed="false">
      <c r="A96" s="11" t="n">
        <v>1</v>
      </c>
      <c r="B96" s="11" t="n">
        <v>95</v>
      </c>
      <c r="C96" s="11" t="s">
        <v>42</v>
      </c>
      <c r="D96" s="11" t="s">
        <v>142</v>
      </c>
      <c r="E96" s="11" t="s">
        <v>135</v>
      </c>
      <c r="F96" s="15" t="n">
        <v>380</v>
      </c>
      <c r="G96" s="15" t="n">
        <f aca="false">IF(I96=TRUE(),"",SUMIFS('Values (Both)'!$D$2:$D$63,'Values (Both)'!$E$2:$E$63,J96))</f>
        <v>300</v>
      </c>
      <c r="H96" s="16" t="n">
        <f aca="false">IF(I96=TRUE(),"",G96-F96)</f>
        <v>-80</v>
      </c>
      <c r="I96" s="17" t="b">
        <f aca="false">FALSE()</f>
        <v>0</v>
      </c>
      <c r="J96" s="13" t="str">
        <f aca="false">A96&amp;"|"&amp;C96</f>
        <v>1|50x Perfect Order</v>
      </c>
    </row>
    <row r="97" customFormat="false" ht="15" hidden="false" customHeight="false" outlineLevel="0" collapsed="false">
      <c r="A97" s="11" t="n">
        <v>1</v>
      </c>
      <c r="B97" s="11" t="n">
        <v>96</v>
      </c>
      <c r="C97" s="11" t="s">
        <v>47</v>
      </c>
      <c r="D97" s="11" t="s">
        <v>142</v>
      </c>
      <c r="E97" s="11" t="s">
        <v>145</v>
      </c>
      <c r="F97" s="15" t="n">
        <v>353</v>
      </c>
      <c r="G97" s="15" t="n">
        <f aca="false">IF(I97=TRUE(),"",SUMIFS('Values (Both)'!$D$2:$D$63,'Values (Both)'!$E$2:$E$63,J97))</f>
        <v>421.5</v>
      </c>
      <c r="H97" s="16" t="n">
        <f aca="false">IF(I97=TRUE(),"",G97-F97)</f>
        <v>68.5</v>
      </c>
      <c r="I97" s="17" t="b">
        <f aca="false">FALSE()</f>
        <v>0</v>
      </c>
      <c r="J97" s="13" t="str">
        <f aca="false">A97&amp;"|"&amp;C97</f>
        <v>1|50x Paradox Rift</v>
      </c>
    </row>
    <row r="98" customFormat="false" ht="15" hidden="false" customHeight="false" outlineLevel="0" collapsed="false">
      <c r="A98" s="11" t="n">
        <v>1</v>
      </c>
      <c r="B98" s="11" t="n">
        <v>97</v>
      </c>
      <c r="C98" s="11" t="s">
        <v>52</v>
      </c>
      <c r="D98" s="11" t="s">
        <v>142</v>
      </c>
      <c r="E98" s="11" t="s">
        <v>165</v>
      </c>
      <c r="F98" s="15" t="n">
        <v>285</v>
      </c>
      <c r="G98" s="15" t="n">
        <f aca="false">IF(I98=TRUE(),"",SUMIFS('Values (Both)'!$D$2:$D$63,'Values (Both)'!$E$2:$E$63,J98))</f>
        <v>684.5</v>
      </c>
      <c r="H98" s="16" t="n">
        <f aca="false">IF(I98=TRUE(),"",G98-F98)</f>
        <v>399.5</v>
      </c>
      <c r="I98" s="17" t="b">
        <f aca="false">FALSE()</f>
        <v>0</v>
      </c>
      <c r="J98" s="13" t="str">
        <f aca="false">A98&amp;"|"&amp;C98</f>
        <v>1|50x Silver Tempest</v>
      </c>
    </row>
    <row r="99" customFormat="false" ht="15" hidden="false" customHeight="false" outlineLevel="0" collapsed="false">
      <c r="A99" s="11" t="n">
        <v>1</v>
      </c>
      <c r="B99" s="11" t="n">
        <v>98</v>
      </c>
      <c r="C99" s="11" t="s">
        <v>36</v>
      </c>
      <c r="D99" s="11" t="s">
        <v>132</v>
      </c>
      <c r="E99" s="11" t="s">
        <v>166</v>
      </c>
      <c r="F99" s="15" t="n">
        <v>343</v>
      </c>
      <c r="G99" s="15" t="n">
        <f aca="false">IF(I99=TRUE(),"",SUMIFS('Values (Both)'!$D$2:$D$63,'Values (Both)'!$E$2:$E$63,J99))</f>
        <v>3</v>
      </c>
      <c r="H99" s="16" t="n">
        <f aca="false">IF(I99=TRUE(),"",G99-F99)</f>
        <v>-340</v>
      </c>
      <c r="I99" s="17" t="b">
        <f aca="false">FALSE()</f>
        <v>0</v>
      </c>
      <c r="J99" s="13" t="str">
        <f aca="false">A99&amp;"|"&amp;C99</f>
        <v>1|Single Pack Simplified Chinese Gem Series 4</v>
      </c>
    </row>
    <row r="100" customFormat="false" ht="15" hidden="false" customHeight="false" outlineLevel="0" collapsed="false">
      <c r="A100" s="11" t="n">
        <v>1</v>
      </c>
      <c r="B100" s="11" t="n">
        <v>99</v>
      </c>
      <c r="C100" s="11" t="s">
        <v>42</v>
      </c>
      <c r="D100" s="11" t="s">
        <v>142</v>
      </c>
      <c r="E100" s="11" t="s">
        <v>145</v>
      </c>
      <c r="F100" s="15" t="n">
        <v>318</v>
      </c>
      <c r="G100" s="15" t="n">
        <f aca="false">IF(I100=TRUE(),"",SUMIFS('Values (Both)'!$D$2:$D$63,'Values (Both)'!$E$2:$E$63,J100))</f>
        <v>300</v>
      </c>
      <c r="H100" s="16" t="n">
        <f aca="false">IF(I100=TRUE(),"",G100-F100)</f>
        <v>-18</v>
      </c>
      <c r="I100" s="17" t="b">
        <f aca="false">FALSE()</f>
        <v>0</v>
      </c>
      <c r="J100" s="13" t="str">
        <f aca="false">A100&amp;"|"&amp;C100</f>
        <v>1|50x Perfect Order</v>
      </c>
    </row>
    <row r="101" customFormat="false" ht="15" hidden="false" customHeight="false" outlineLevel="0" collapsed="false">
      <c r="A101" s="11" t="n">
        <v>1</v>
      </c>
      <c r="B101" s="11" t="n">
        <v>100</v>
      </c>
      <c r="C101" s="11" t="s">
        <v>36</v>
      </c>
      <c r="D101" s="11" t="s">
        <v>132</v>
      </c>
      <c r="E101" s="11" t="s">
        <v>167</v>
      </c>
      <c r="F101" s="15" t="n">
        <v>300</v>
      </c>
      <c r="G101" s="15" t="n">
        <f aca="false">IF(I101=TRUE(),"",SUMIFS('Values (Both)'!$D$2:$D$63,'Values (Both)'!$E$2:$E$63,J101))</f>
        <v>3</v>
      </c>
      <c r="H101" s="16" t="n">
        <f aca="false">IF(I101=TRUE(),"",G101-F101)</f>
        <v>-297</v>
      </c>
      <c r="I101" s="17" t="b">
        <f aca="false">FALSE()</f>
        <v>0</v>
      </c>
      <c r="J101" s="13" t="str">
        <f aca="false">A101&amp;"|"&amp;C101</f>
        <v>1|Single Pack Simplified Chinese Gem Series 4</v>
      </c>
    </row>
    <row r="102" customFormat="false" ht="15" hidden="false" customHeight="false" outlineLevel="0" collapsed="false">
      <c r="A102" s="11" t="n">
        <v>1</v>
      </c>
      <c r="B102" s="11" t="n">
        <v>101</v>
      </c>
      <c r="C102" s="11" t="s">
        <v>36</v>
      </c>
      <c r="D102" s="11" t="s">
        <v>132</v>
      </c>
      <c r="E102" s="11" t="s">
        <v>168</v>
      </c>
      <c r="F102" s="15" t="n">
        <v>395</v>
      </c>
      <c r="G102" s="15" t="n">
        <f aca="false">IF(I102=TRUE(),"",SUMIFS('Values (Both)'!$D$2:$D$63,'Values (Both)'!$E$2:$E$63,J102))</f>
        <v>3</v>
      </c>
      <c r="H102" s="16" t="n">
        <f aca="false">IF(I102=TRUE(),"",G102-F102)</f>
        <v>-392</v>
      </c>
      <c r="I102" s="17" t="b">
        <f aca="false">FALSE()</f>
        <v>0</v>
      </c>
      <c r="J102" s="13" t="str">
        <f aca="false">A102&amp;"|"&amp;C102</f>
        <v>1|Single Pack Simplified Chinese Gem Series 4</v>
      </c>
    </row>
    <row r="103" customFormat="false" ht="15" hidden="false" customHeight="false" outlineLevel="0" collapsed="false">
      <c r="A103" s="11" t="n">
        <v>1</v>
      </c>
      <c r="B103" s="11" t="n">
        <v>102</v>
      </c>
      <c r="C103" s="11" t="s">
        <v>38</v>
      </c>
      <c r="D103" s="11" t="s">
        <v>142</v>
      </c>
      <c r="E103" s="11" t="s">
        <v>145</v>
      </c>
      <c r="F103" s="15" t="n">
        <v>363</v>
      </c>
      <c r="G103" s="15" t="n">
        <f aca="false">IF(I103=TRUE(),"",SUMIFS('Values (Both)'!$D$2:$D$63,'Values (Both)'!$E$2:$E$63,J103))</f>
        <v>550</v>
      </c>
      <c r="H103" s="16" t="n">
        <f aca="false">IF(I103=TRUE(),"",G103-F103)</f>
        <v>187</v>
      </c>
      <c r="I103" s="17" t="b">
        <f aca="false">FALSE()</f>
        <v>0</v>
      </c>
      <c r="J103" s="13" t="str">
        <f aca="false">A103&amp;"|"&amp;C103</f>
        <v>1|50x Destined Rivals</v>
      </c>
    </row>
    <row r="104" customFormat="false" ht="15" hidden="false" customHeight="false" outlineLevel="0" collapsed="false">
      <c r="A104" s="11" t="n">
        <v>1</v>
      </c>
      <c r="B104" s="11" t="n">
        <v>103</v>
      </c>
      <c r="C104" s="11" t="s">
        <v>51</v>
      </c>
      <c r="D104" s="11" t="s">
        <v>142</v>
      </c>
      <c r="E104" s="11" t="s">
        <v>166</v>
      </c>
      <c r="F104" s="15" t="n">
        <v>340</v>
      </c>
      <c r="G104" s="15" t="n">
        <f aca="false">IF(I104=TRUE(),"",SUMIFS('Values (Both)'!$D$2:$D$63,'Values (Both)'!$E$2:$E$63,J104))</f>
        <v>300</v>
      </c>
      <c r="H104" s="16" t="n">
        <f aca="false">IF(I104=TRUE(),"",G104-F104)</f>
        <v>-40</v>
      </c>
      <c r="I104" s="17" t="b">
        <f aca="false">FALSE()</f>
        <v>0</v>
      </c>
      <c r="J104" s="13" t="str">
        <f aca="false">A104&amp;"|"&amp;C104</f>
        <v>1|50x Chaos Rising</v>
      </c>
    </row>
    <row r="105" customFormat="false" ht="15" hidden="false" customHeight="false" outlineLevel="0" collapsed="false">
      <c r="A105" s="11" t="n">
        <v>1</v>
      </c>
      <c r="B105" s="11" t="n">
        <v>104</v>
      </c>
      <c r="C105" s="11" t="s">
        <v>36</v>
      </c>
      <c r="D105" s="11" t="s">
        <v>132</v>
      </c>
      <c r="E105" s="11" t="s">
        <v>145</v>
      </c>
      <c r="F105" s="15" t="n">
        <v>245</v>
      </c>
      <c r="G105" s="15" t="n">
        <f aca="false">IF(I105=TRUE(),"",SUMIFS('Values (Both)'!$D$2:$D$63,'Values (Both)'!$E$2:$E$63,J105))</f>
        <v>3</v>
      </c>
      <c r="H105" s="16" t="n">
        <f aca="false">IF(I105=TRUE(),"",G105-F105)</f>
        <v>-242</v>
      </c>
      <c r="I105" s="17" t="b">
        <f aca="false">FALSE()</f>
        <v>0</v>
      </c>
      <c r="J105" s="13" t="str">
        <f aca="false">A105&amp;"|"&amp;C105</f>
        <v>1|Single Pack Simplified Chinese Gem Series 4</v>
      </c>
    </row>
    <row r="106" customFormat="false" ht="15" hidden="false" customHeight="false" outlineLevel="0" collapsed="false">
      <c r="A106" s="11" t="n">
        <v>1</v>
      </c>
      <c r="B106" s="11" t="n">
        <v>105</v>
      </c>
      <c r="C106" s="11" t="s">
        <v>45</v>
      </c>
      <c r="D106" s="11" t="s">
        <v>142</v>
      </c>
      <c r="E106" s="11" t="s">
        <v>166</v>
      </c>
      <c r="F106" s="15" t="n">
        <v>310</v>
      </c>
      <c r="G106" s="15" t="n">
        <f aca="false">IF(I106=TRUE(),"",SUMIFS('Values (Both)'!$D$2:$D$63,'Values (Both)'!$E$2:$E$63,J106))</f>
        <v>680</v>
      </c>
      <c r="H106" s="16" t="n">
        <f aca="false">IF(I106=TRUE(),"",G106-F106)</f>
        <v>370</v>
      </c>
      <c r="I106" s="17" t="b">
        <f aca="false">FALSE()</f>
        <v>0</v>
      </c>
      <c r="J106" s="13" t="str">
        <f aca="false">A106&amp;"|"&amp;C106</f>
        <v>1|50x Ascended Heroes</v>
      </c>
    </row>
    <row r="107" customFormat="false" ht="15" hidden="false" customHeight="false" outlineLevel="0" collapsed="false">
      <c r="A107" s="11" t="n">
        <v>1</v>
      </c>
      <c r="B107" s="11" t="n">
        <v>106</v>
      </c>
      <c r="C107" s="11" t="s">
        <v>36</v>
      </c>
      <c r="D107" s="11" t="s">
        <v>132</v>
      </c>
      <c r="E107" s="11" t="s">
        <v>169</v>
      </c>
      <c r="F107" s="15" t="n">
        <v>260</v>
      </c>
      <c r="G107" s="15" t="n">
        <f aca="false">IF(I107=TRUE(),"",SUMIFS('Values (Both)'!$D$2:$D$63,'Values (Both)'!$E$2:$E$63,J107))</f>
        <v>3</v>
      </c>
      <c r="H107" s="16" t="n">
        <f aca="false">IF(I107=TRUE(),"",G107-F107)</f>
        <v>-257</v>
      </c>
      <c r="I107" s="17" t="b">
        <f aca="false">FALSE()</f>
        <v>0</v>
      </c>
      <c r="J107" s="13" t="str">
        <f aca="false">A107&amp;"|"&amp;C107</f>
        <v>1|Single Pack Simplified Chinese Gem Series 4</v>
      </c>
    </row>
    <row r="108" customFormat="false" ht="15" hidden="false" customHeight="false" outlineLevel="0" collapsed="false">
      <c r="A108" s="11" t="n">
        <v>1</v>
      </c>
      <c r="B108" s="11" t="n">
        <v>107</v>
      </c>
      <c r="C108" s="11" t="s">
        <v>36</v>
      </c>
      <c r="D108" s="11" t="s">
        <v>132</v>
      </c>
      <c r="E108" s="11" t="s">
        <v>166</v>
      </c>
      <c r="F108" s="15" t="n">
        <v>317</v>
      </c>
      <c r="G108" s="15" t="n">
        <f aca="false">IF(I108=TRUE(),"",SUMIFS('Values (Both)'!$D$2:$D$63,'Values (Both)'!$E$2:$E$63,J108))</f>
        <v>3</v>
      </c>
      <c r="H108" s="16" t="n">
        <f aca="false">IF(I108=TRUE(),"",G108-F108)</f>
        <v>-314</v>
      </c>
      <c r="I108" s="17" t="b">
        <f aca="false">FALSE()</f>
        <v>0</v>
      </c>
      <c r="J108" s="13" t="str">
        <f aca="false">A108&amp;"|"&amp;C108</f>
        <v>1|Single Pack Simplified Chinese Gem Series 4</v>
      </c>
    </row>
    <row r="109" customFormat="false" ht="15" hidden="false" customHeight="false" outlineLevel="0" collapsed="false">
      <c r="A109" s="11" t="n">
        <v>1</v>
      </c>
      <c r="B109" s="11" t="n">
        <v>108</v>
      </c>
      <c r="C109" s="11" t="s">
        <v>36</v>
      </c>
      <c r="D109" s="11" t="s">
        <v>132</v>
      </c>
      <c r="E109" s="11" t="s">
        <v>135</v>
      </c>
      <c r="F109" s="15" t="n">
        <v>355</v>
      </c>
      <c r="G109" s="15" t="n">
        <f aca="false">IF(I109=TRUE(),"",SUMIFS('Values (Both)'!$D$2:$D$63,'Values (Both)'!$E$2:$E$63,J109))</f>
        <v>3</v>
      </c>
      <c r="H109" s="16" t="n">
        <f aca="false">IF(I109=TRUE(),"",G109-F109)</f>
        <v>-352</v>
      </c>
      <c r="I109" s="17" t="b">
        <f aca="false">FALSE()</f>
        <v>0</v>
      </c>
      <c r="J109" s="13" t="str">
        <f aca="false">A109&amp;"|"&amp;C109</f>
        <v>1|Single Pack Simplified Chinese Gem Series 4</v>
      </c>
    </row>
    <row r="110" customFormat="false" ht="15" hidden="false" customHeight="false" outlineLevel="0" collapsed="false">
      <c r="A110" s="11" t="n">
        <v>1</v>
      </c>
      <c r="B110" s="11" t="n">
        <v>109</v>
      </c>
      <c r="C110" s="11" t="s">
        <v>36</v>
      </c>
      <c r="D110" s="11" t="s">
        <v>132</v>
      </c>
      <c r="E110" s="11" t="s">
        <v>145</v>
      </c>
      <c r="F110" s="15" t="n">
        <v>310</v>
      </c>
      <c r="G110" s="15" t="n">
        <f aca="false">IF(I110=TRUE(),"",SUMIFS('Values (Both)'!$D$2:$D$63,'Values (Both)'!$E$2:$E$63,J110))</f>
        <v>3</v>
      </c>
      <c r="H110" s="16" t="n">
        <f aca="false">IF(I110=TRUE(),"",G110-F110)</f>
        <v>-307</v>
      </c>
      <c r="I110" s="17" t="b">
        <f aca="false">FALSE()</f>
        <v>0</v>
      </c>
      <c r="J110" s="13" t="str">
        <f aca="false">A110&amp;"|"&amp;C110</f>
        <v>1|Single Pack Simplified Chinese Gem Series 4</v>
      </c>
    </row>
    <row r="111" customFormat="false" ht="15" hidden="false" customHeight="false" outlineLevel="0" collapsed="false">
      <c r="A111" s="11" t="n">
        <v>1</v>
      </c>
      <c r="B111" s="11" t="n">
        <v>110</v>
      </c>
      <c r="C111" s="11" t="s">
        <v>36</v>
      </c>
      <c r="D111" s="11" t="s">
        <v>132</v>
      </c>
      <c r="E111" s="11" t="s">
        <v>135</v>
      </c>
      <c r="F111" s="15" t="n">
        <v>335</v>
      </c>
      <c r="G111" s="15" t="n">
        <f aca="false">IF(I111=TRUE(),"",SUMIFS('Values (Both)'!$D$2:$D$63,'Values (Both)'!$E$2:$E$63,J111))</f>
        <v>3</v>
      </c>
      <c r="H111" s="16" t="n">
        <f aca="false">IF(I111=TRUE(),"",G111-F111)</f>
        <v>-332</v>
      </c>
      <c r="I111" s="17" t="b">
        <f aca="false">FALSE()</f>
        <v>0</v>
      </c>
      <c r="J111" s="13" t="str">
        <f aca="false">A111&amp;"|"&amp;C111</f>
        <v>1|Single Pack Simplified Chinese Gem Series 4</v>
      </c>
    </row>
    <row r="112" customFormat="false" ht="15" hidden="false" customHeight="false" outlineLevel="0" collapsed="false">
      <c r="A112" s="11" t="n">
        <v>1</v>
      </c>
      <c r="B112" s="11" t="n">
        <v>111</v>
      </c>
      <c r="C112" s="11" t="s">
        <v>39</v>
      </c>
      <c r="D112" s="11" t="s">
        <v>142</v>
      </c>
      <c r="E112" s="11" t="s">
        <v>169</v>
      </c>
      <c r="F112" s="15" t="n">
        <v>340</v>
      </c>
      <c r="G112" s="15" t="n">
        <f aca="false">IF(I112=TRUE(),"",SUMIFS('Values (Both)'!$D$2:$D$63,'Values (Both)'!$E$2:$E$63,J112))</f>
        <v>430</v>
      </c>
      <c r="H112" s="16" t="n">
        <f aca="false">IF(I112=TRUE(),"",G112-F112)</f>
        <v>90</v>
      </c>
      <c r="I112" s="17" t="b">
        <f aca="false">FALSE()</f>
        <v>0</v>
      </c>
      <c r="J112" s="13" t="str">
        <f aca="false">A112&amp;"|"&amp;C112</f>
        <v>1|50x Surging Sparks</v>
      </c>
    </row>
    <row r="113" customFormat="false" ht="15" hidden="false" customHeight="false" outlineLevel="0" collapsed="false">
      <c r="A113" s="11" t="n">
        <v>1</v>
      </c>
      <c r="B113" s="11" t="n">
        <v>112</v>
      </c>
      <c r="C113" s="11" t="s">
        <v>36</v>
      </c>
      <c r="D113" s="11" t="s">
        <v>132</v>
      </c>
      <c r="E113" s="11" t="s">
        <v>145</v>
      </c>
      <c r="F113" s="15" t="n">
        <v>334</v>
      </c>
      <c r="G113" s="15" t="n">
        <f aca="false">IF(I113=TRUE(),"",SUMIFS('Values (Both)'!$D$2:$D$63,'Values (Both)'!$E$2:$E$63,J113))</f>
        <v>3</v>
      </c>
      <c r="H113" s="16" t="n">
        <f aca="false">IF(I113=TRUE(),"",G113-F113)</f>
        <v>-331</v>
      </c>
      <c r="I113" s="17" t="b">
        <f aca="false">FALSE()</f>
        <v>0</v>
      </c>
      <c r="J113" s="13" t="str">
        <f aca="false">A113&amp;"|"&amp;C113</f>
        <v>1|Single Pack Simplified Chinese Gem Series 4</v>
      </c>
    </row>
    <row r="114" customFormat="false" ht="15" hidden="false" customHeight="false" outlineLevel="0" collapsed="false">
      <c r="A114" s="11" t="n">
        <v>1</v>
      </c>
      <c r="B114" s="11" t="n">
        <v>113</v>
      </c>
      <c r="C114" s="11" t="s">
        <v>36</v>
      </c>
      <c r="D114" s="11" t="s">
        <v>132</v>
      </c>
      <c r="E114" s="11" t="s">
        <v>166</v>
      </c>
      <c r="F114" s="15" t="n">
        <v>333</v>
      </c>
      <c r="G114" s="15" t="n">
        <f aca="false">IF(I114=TRUE(),"",SUMIFS('Values (Both)'!$D$2:$D$63,'Values (Both)'!$E$2:$E$63,J114))</f>
        <v>3</v>
      </c>
      <c r="H114" s="16" t="n">
        <f aca="false">IF(I114=TRUE(),"",G114-F114)</f>
        <v>-330</v>
      </c>
      <c r="I114" s="17" t="b">
        <f aca="false">FALSE()</f>
        <v>0</v>
      </c>
      <c r="J114" s="13" t="str">
        <f aca="false">A114&amp;"|"&amp;C114</f>
        <v>1|Single Pack Simplified Chinese Gem Series 4</v>
      </c>
    </row>
    <row r="115" customFormat="false" ht="15" hidden="false" customHeight="false" outlineLevel="0" collapsed="false">
      <c r="A115" s="11" t="n">
        <v>1</v>
      </c>
      <c r="B115" s="11" t="n">
        <v>114</v>
      </c>
      <c r="C115" s="11" t="s">
        <v>36</v>
      </c>
      <c r="D115" s="11" t="s">
        <v>132</v>
      </c>
      <c r="E115" s="11" t="s">
        <v>135</v>
      </c>
      <c r="F115" s="15" t="n">
        <v>325</v>
      </c>
      <c r="G115" s="15" t="n">
        <f aca="false">IF(I115=TRUE(),"",SUMIFS('Values (Both)'!$D$2:$D$63,'Values (Both)'!$E$2:$E$63,J115))</f>
        <v>3</v>
      </c>
      <c r="H115" s="16" t="n">
        <f aca="false">IF(I115=TRUE(),"",G115-F115)</f>
        <v>-322</v>
      </c>
      <c r="I115" s="17" t="b">
        <f aca="false">FALSE()</f>
        <v>0</v>
      </c>
      <c r="J115" s="13" t="str">
        <f aca="false">A115&amp;"|"&amp;C115</f>
        <v>1|Single Pack Simplified Chinese Gem Series 4</v>
      </c>
    </row>
    <row r="116" customFormat="false" ht="15" hidden="false" customHeight="false" outlineLevel="0" collapsed="false">
      <c r="A116" s="11" t="n">
        <v>1</v>
      </c>
      <c r="B116" s="11" t="n">
        <v>115</v>
      </c>
      <c r="C116" s="11" t="s">
        <v>36</v>
      </c>
      <c r="D116" s="11" t="s">
        <v>132</v>
      </c>
      <c r="E116" s="11" t="s">
        <v>145</v>
      </c>
      <c r="F116" s="15" t="n">
        <v>306</v>
      </c>
      <c r="G116" s="15" t="n">
        <f aca="false">IF(I116=TRUE(),"",SUMIFS('Values (Both)'!$D$2:$D$63,'Values (Both)'!$E$2:$E$63,J116))</f>
        <v>3</v>
      </c>
      <c r="H116" s="16" t="n">
        <f aca="false">IF(I116=TRUE(),"",G116-F116)</f>
        <v>-303</v>
      </c>
      <c r="I116" s="17" t="b">
        <f aca="false">FALSE()</f>
        <v>0</v>
      </c>
      <c r="J116" s="13" t="str">
        <f aca="false">A116&amp;"|"&amp;C116</f>
        <v>1|Single Pack Simplified Chinese Gem Series 4</v>
      </c>
    </row>
    <row r="117" customFormat="false" ht="15" hidden="false" customHeight="false" outlineLevel="0" collapsed="false">
      <c r="A117" s="11" t="n">
        <v>1</v>
      </c>
      <c r="B117" s="11" t="n">
        <v>116</v>
      </c>
      <c r="C117" s="11" t="s">
        <v>47</v>
      </c>
      <c r="D117" s="11" t="s">
        <v>142</v>
      </c>
      <c r="E117" s="11" t="s">
        <v>135</v>
      </c>
      <c r="F117" s="15" t="n">
        <v>373</v>
      </c>
      <c r="G117" s="15" t="n">
        <f aca="false">IF(I117=TRUE(),"",SUMIFS('Values (Both)'!$D$2:$D$63,'Values (Both)'!$E$2:$E$63,J117))</f>
        <v>421.5</v>
      </c>
      <c r="H117" s="16" t="n">
        <f aca="false">IF(I117=TRUE(),"",G117-F117)</f>
        <v>48.5</v>
      </c>
      <c r="I117" s="17" t="b">
        <f aca="false">FALSE()</f>
        <v>0</v>
      </c>
      <c r="J117" s="13" t="str">
        <f aca="false">A117&amp;"|"&amp;C117</f>
        <v>1|50x Paradox Rift</v>
      </c>
    </row>
    <row r="118" customFormat="false" ht="15" hidden="false" customHeight="false" outlineLevel="0" collapsed="false">
      <c r="A118" s="11" t="n">
        <v>1</v>
      </c>
      <c r="B118" s="11" t="n">
        <v>117</v>
      </c>
      <c r="C118" s="11" t="s">
        <v>36</v>
      </c>
      <c r="D118" s="11" t="s">
        <v>132</v>
      </c>
      <c r="E118" s="11" t="s">
        <v>160</v>
      </c>
      <c r="F118" s="15" t="n">
        <v>313</v>
      </c>
      <c r="G118" s="15" t="n">
        <f aca="false">IF(I118=TRUE(),"",SUMIFS('Values (Both)'!$D$2:$D$63,'Values (Both)'!$E$2:$E$63,J118))</f>
        <v>3</v>
      </c>
      <c r="H118" s="16" t="n">
        <f aca="false">IF(I118=TRUE(),"",G118-F118)</f>
        <v>-310</v>
      </c>
      <c r="I118" s="17" t="b">
        <f aca="false">FALSE()</f>
        <v>0</v>
      </c>
      <c r="J118" s="13" t="str">
        <f aca="false">A118&amp;"|"&amp;C118</f>
        <v>1|Single Pack Simplified Chinese Gem Series 4</v>
      </c>
    </row>
    <row r="119" customFormat="false" ht="15" hidden="false" customHeight="false" outlineLevel="0" collapsed="false">
      <c r="A119" s="11" t="n">
        <v>1</v>
      </c>
      <c r="B119" s="11" t="n">
        <v>118</v>
      </c>
      <c r="C119" s="11" t="s">
        <v>36</v>
      </c>
      <c r="D119" s="11" t="s">
        <v>132</v>
      </c>
      <c r="E119" s="11" t="s">
        <v>145</v>
      </c>
      <c r="F119" s="15" t="n">
        <v>313</v>
      </c>
      <c r="G119" s="15" t="n">
        <f aca="false">IF(I119=TRUE(),"",SUMIFS('Values (Both)'!$D$2:$D$63,'Values (Both)'!$E$2:$E$63,J119))</f>
        <v>3</v>
      </c>
      <c r="H119" s="16" t="n">
        <f aca="false">IF(I119=TRUE(),"",G119-F119)</f>
        <v>-310</v>
      </c>
      <c r="I119" s="17" t="b">
        <f aca="false">FALSE()</f>
        <v>0</v>
      </c>
      <c r="J119" s="13" t="str">
        <f aca="false">A119&amp;"|"&amp;C119</f>
        <v>1|Single Pack Simplified Chinese Gem Series 4</v>
      </c>
    </row>
    <row r="120" customFormat="false" ht="15" hidden="false" customHeight="false" outlineLevel="0" collapsed="false">
      <c r="A120" s="11" t="n">
        <v>1</v>
      </c>
      <c r="B120" s="11" t="n">
        <v>119</v>
      </c>
      <c r="C120" s="11" t="s">
        <v>36</v>
      </c>
      <c r="D120" s="11" t="s">
        <v>132</v>
      </c>
      <c r="E120" s="11" t="s">
        <v>170</v>
      </c>
      <c r="F120" s="15" t="n">
        <v>339</v>
      </c>
      <c r="G120" s="15" t="n">
        <f aca="false">IF(I120=TRUE(),"",SUMIFS('Values (Both)'!$D$2:$D$63,'Values (Both)'!$E$2:$E$63,J120))</f>
        <v>3</v>
      </c>
      <c r="H120" s="16" t="n">
        <f aca="false">IF(I120=TRUE(),"",G120-F120)</f>
        <v>-336</v>
      </c>
      <c r="I120" s="17" t="b">
        <f aca="false">FALSE()</f>
        <v>0</v>
      </c>
      <c r="J120" s="13" t="str">
        <f aca="false">A120&amp;"|"&amp;C120</f>
        <v>1|Single Pack Simplified Chinese Gem Series 4</v>
      </c>
    </row>
    <row r="121" customFormat="false" ht="15" hidden="false" customHeight="false" outlineLevel="0" collapsed="false">
      <c r="A121" s="11" t="n">
        <v>1</v>
      </c>
      <c r="B121" s="11" t="n">
        <v>120</v>
      </c>
      <c r="C121" s="11" t="s">
        <v>53</v>
      </c>
      <c r="D121" s="11" t="s">
        <v>148</v>
      </c>
      <c r="E121" s="11" t="s">
        <v>145</v>
      </c>
      <c r="F121" s="15" t="n">
        <v>313</v>
      </c>
      <c r="G121" s="15" t="n">
        <f aca="false">IF(I121=TRUE(),"",SUMIFS('Values (Both)'!$D$2:$D$63,'Values (Both)'!$E$2:$E$63,J121))</f>
        <v>3732.06</v>
      </c>
      <c r="H121" s="16" t="n">
        <f aca="false">IF(I121=TRUE(),"",G121-F121)</f>
        <v>3419.06</v>
      </c>
      <c r="I121" s="17" t="b">
        <f aca="false">FALSE()</f>
        <v>0</v>
      </c>
      <c r="J121" s="13" t="str">
        <f aca="false">A121&amp;"|"&amp;C121</f>
        <v>1|#5 PSA10 Pikachu Stamp Box</v>
      </c>
    </row>
    <row r="122" customFormat="false" ht="15" hidden="false" customHeight="false" outlineLevel="0" collapsed="false">
      <c r="A122" s="11" t="n">
        <v>1</v>
      </c>
      <c r="B122" s="11" t="n">
        <v>121</v>
      </c>
      <c r="C122" s="11" t="s">
        <v>36</v>
      </c>
      <c r="D122" s="11" t="s">
        <v>132</v>
      </c>
      <c r="E122" s="11" t="s">
        <v>171</v>
      </c>
      <c r="F122" s="15" t="n">
        <v>150</v>
      </c>
      <c r="G122" s="15" t="n">
        <f aca="false">IF(I122=TRUE(),"",SUMIFS('Values (Both)'!$D$2:$D$63,'Values (Both)'!$E$2:$E$63,J122))</f>
        <v>3</v>
      </c>
      <c r="H122" s="16" t="n">
        <f aca="false">IF(I122=TRUE(),"",G122-F122)</f>
        <v>-147</v>
      </c>
      <c r="I122" s="17" t="b">
        <f aca="false">FALSE()</f>
        <v>0</v>
      </c>
      <c r="J122" s="13" t="str">
        <f aca="false">A122&amp;"|"&amp;C122</f>
        <v>1|Single Pack Simplified Chinese Gem Series 4</v>
      </c>
    </row>
    <row r="123" customFormat="false" ht="15" hidden="false" customHeight="false" outlineLevel="0" collapsed="false">
      <c r="A123" s="11" t="n">
        <v>1</v>
      </c>
      <c r="B123" s="11" t="n">
        <v>122</v>
      </c>
      <c r="C123" s="11" t="s">
        <v>36</v>
      </c>
      <c r="D123" s="11" t="s">
        <v>132</v>
      </c>
      <c r="E123" s="11" t="s">
        <v>166</v>
      </c>
      <c r="F123" s="15" t="n">
        <v>260</v>
      </c>
      <c r="G123" s="15" t="n">
        <f aca="false">IF(I123=TRUE(),"",SUMIFS('Values (Both)'!$D$2:$D$63,'Values (Both)'!$E$2:$E$63,J123))</f>
        <v>3</v>
      </c>
      <c r="H123" s="16" t="n">
        <f aca="false">IF(I123=TRUE(),"",G123-F123)</f>
        <v>-257</v>
      </c>
      <c r="I123" s="17" t="b">
        <f aca="false">FALSE()</f>
        <v>0</v>
      </c>
      <c r="J123" s="13" t="str">
        <f aca="false">A123&amp;"|"&amp;C123</f>
        <v>1|Single Pack Simplified Chinese Gem Series 4</v>
      </c>
    </row>
    <row r="124" customFormat="false" ht="15" hidden="false" customHeight="false" outlineLevel="0" collapsed="false">
      <c r="A124" s="11" t="n">
        <v>1</v>
      </c>
      <c r="B124" s="11" t="n">
        <v>123</v>
      </c>
      <c r="C124" s="11" t="s">
        <v>36</v>
      </c>
      <c r="D124" s="11" t="s">
        <v>132</v>
      </c>
      <c r="E124" s="11" t="s">
        <v>135</v>
      </c>
      <c r="F124" s="15" t="n">
        <v>275</v>
      </c>
      <c r="G124" s="15" t="n">
        <f aca="false">IF(I124=TRUE(),"",SUMIFS('Values (Both)'!$D$2:$D$63,'Values (Both)'!$E$2:$E$63,J124))</f>
        <v>3</v>
      </c>
      <c r="H124" s="16" t="n">
        <f aca="false">IF(I124=TRUE(),"",G124-F124)</f>
        <v>-272</v>
      </c>
      <c r="I124" s="17" t="b">
        <f aca="false">FALSE()</f>
        <v>0</v>
      </c>
      <c r="J124" s="13" t="str">
        <f aca="false">A124&amp;"|"&amp;C124</f>
        <v>1|Single Pack Simplified Chinese Gem Series 4</v>
      </c>
    </row>
    <row r="125" customFormat="false" ht="15" hidden="false" customHeight="false" outlineLevel="0" collapsed="false">
      <c r="A125" s="11" t="n">
        <v>1</v>
      </c>
      <c r="B125" s="11" t="n">
        <v>124</v>
      </c>
      <c r="C125" s="11" t="s">
        <v>54</v>
      </c>
      <c r="D125" s="11" t="s">
        <v>142</v>
      </c>
      <c r="E125" s="11" t="s">
        <v>166</v>
      </c>
      <c r="F125" s="15" t="n">
        <v>285</v>
      </c>
      <c r="G125" s="15" t="n">
        <f aca="false">IF(I125=TRUE(),"",SUMIFS('Values (Both)'!$D$2:$D$63,'Values (Both)'!$E$2:$E$63,J125))</f>
        <v>356.5</v>
      </c>
      <c r="H125" s="16" t="n">
        <f aca="false">IF(I125=TRUE(),"",G125-F125)</f>
        <v>71.5</v>
      </c>
      <c r="I125" s="17" t="b">
        <f aca="false">FALSE()</f>
        <v>0</v>
      </c>
      <c r="J125" s="13" t="str">
        <f aca="false">A125&amp;"|"&amp;C125</f>
        <v>1|50x Pitch Black</v>
      </c>
    </row>
    <row r="126" customFormat="false" ht="15" hidden="false" customHeight="false" outlineLevel="0" collapsed="false">
      <c r="A126" s="11" t="n">
        <v>1</v>
      </c>
      <c r="B126" s="11" t="n">
        <v>125</v>
      </c>
      <c r="C126" s="11" t="s">
        <v>51</v>
      </c>
      <c r="D126" s="11" t="s">
        <v>142</v>
      </c>
      <c r="E126" s="11" t="s">
        <v>146</v>
      </c>
      <c r="F126" s="15" t="n">
        <v>290</v>
      </c>
      <c r="G126" s="15" t="n">
        <f aca="false">IF(I126=TRUE(),"",SUMIFS('Values (Both)'!$D$2:$D$63,'Values (Both)'!$E$2:$E$63,J126))</f>
        <v>300</v>
      </c>
      <c r="H126" s="16" t="n">
        <f aca="false">IF(I126=TRUE(),"",G126-F126)</f>
        <v>10</v>
      </c>
      <c r="I126" s="17" t="b">
        <f aca="false">FALSE()</f>
        <v>0</v>
      </c>
      <c r="J126" s="13" t="str">
        <f aca="false">A126&amp;"|"&amp;C126</f>
        <v>1|50x Chaos Rising</v>
      </c>
    </row>
    <row r="127" customFormat="false" ht="15" hidden="false" customHeight="false" outlineLevel="0" collapsed="false">
      <c r="A127" s="11" t="n">
        <v>1</v>
      </c>
      <c r="B127" s="11" t="n">
        <v>126</v>
      </c>
      <c r="C127" s="11" t="s">
        <v>36</v>
      </c>
      <c r="D127" s="11" t="s">
        <v>132</v>
      </c>
      <c r="E127" s="11" t="s">
        <v>166</v>
      </c>
      <c r="F127" s="15" t="n">
        <v>250</v>
      </c>
      <c r="G127" s="15" t="n">
        <f aca="false">IF(I127=TRUE(),"",SUMIFS('Values (Both)'!$D$2:$D$63,'Values (Both)'!$E$2:$E$63,J127))</f>
        <v>3</v>
      </c>
      <c r="H127" s="16" t="n">
        <f aca="false">IF(I127=TRUE(),"",G127-F127)</f>
        <v>-247</v>
      </c>
      <c r="I127" s="17" t="b">
        <f aca="false">FALSE()</f>
        <v>0</v>
      </c>
      <c r="J127" s="13" t="str">
        <f aca="false">A127&amp;"|"&amp;C127</f>
        <v>1|Single Pack Simplified Chinese Gem Series 4</v>
      </c>
    </row>
    <row r="128" customFormat="false" ht="15" hidden="false" customHeight="false" outlineLevel="0" collapsed="false">
      <c r="A128" s="11" t="n">
        <v>1</v>
      </c>
      <c r="B128" s="11" t="n">
        <v>127</v>
      </c>
      <c r="C128" s="11" t="s">
        <v>55</v>
      </c>
      <c r="D128" s="11" t="s">
        <v>148</v>
      </c>
      <c r="E128" s="11" t="s">
        <v>169</v>
      </c>
      <c r="F128" s="15" t="n">
        <v>289</v>
      </c>
      <c r="G128" s="15" t="n">
        <f aca="false">IF(I128=TRUE(),"",SUMIFS('Values (Both)'!$D$2:$D$63,'Values (Both)'!$E$2:$E$63,J128))</f>
        <v>3256.2</v>
      </c>
      <c r="H128" s="16" t="n">
        <f aca="false">IF(I128=TRUE(),"",G128-F128)</f>
        <v>2967.2</v>
      </c>
      <c r="I128" s="17" t="b">
        <f aca="false">FALSE()</f>
        <v>0</v>
      </c>
      <c r="J128" s="13" t="str">
        <f aca="false">A128&amp;"|"&amp;C128</f>
        <v>1|#4 PSA10 CHN Pikachu 5th Anniv</v>
      </c>
    </row>
    <row r="129" customFormat="false" ht="15" hidden="false" customHeight="false" outlineLevel="0" collapsed="false">
      <c r="A129" s="11" t="n">
        <v>1</v>
      </c>
      <c r="B129" s="11" t="n">
        <v>128</v>
      </c>
      <c r="C129" s="11" t="s">
        <v>41</v>
      </c>
      <c r="D129" s="11" t="s">
        <v>142</v>
      </c>
      <c r="E129" s="11" t="s">
        <v>145</v>
      </c>
      <c r="F129" s="15" t="n">
        <v>300</v>
      </c>
      <c r="G129" s="15" t="n">
        <f aca="false">IF(I129=TRUE(),"",SUMIFS('Values (Both)'!$D$2:$D$63,'Values (Both)'!$E$2:$E$63,J129))</f>
        <v>558.6</v>
      </c>
      <c r="H129" s="16" t="n">
        <f aca="false">IF(I129=TRUE(),"",G129-F129)</f>
        <v>258.6</v>
      </c>
      <c r="I129" s="17" t="b">
        <f aca="false">FALSE()</f>
        <v>0</v>
      </c>
      <c r="J129" s="13" t="str">
        <f aca="false">A129&amp;"|"&amp;C129</f>
        <v>1|50x Temporal Force</v>
      </c>
    </row>
    <row r="130" customFormat="false" ht="15" hidden="false" customHeight="false" outlineLevel="0" collapsed="false">
      <c r="A130" s="11" t="n">
        <v>1</v>
      </c>
      <c r="B130" s="11" t="n">
        <v>129</v>
      </c>
      <c r="C130" s="11" t="s">
        <v>42</v>
      </c>
      <c r="D130" s="11" t="s">
        <v>142</v>
      </c>
      <c r="E130" s="11" t="s">
        <v>166</v>
      </c>
      <c r="F130" s="15" t="n">
        <v>271</v>
      </c>
      <c r="G130" s="15" t="n">
        <f aca="false">IF(I130=TRUE(),"",SUMIFS('Values (Both)'!$D$2:$D$63,'Values (Both)'!$E$2:$E$63,J130))</f>
        <v>300</v>
      </c>
      <c r="H130" s="16" t="n">
        <f aca="false">IF(I130=TRUE(),"",G130-F130)</f>
        <v>29</v>
      </c>
      <c r="I130" s="17" t="b">
        <f aca="false">FALSE()</f>
        <v>0</v>
      </c>
      <c r="J130" s="13" t="str">
        <f aca="false">A130&amp;"|"&amp;C130</f>
        <v>1|50x Perfect Order</v>
      </c>
    </row>
    <row r="131" customFormat="false" ht="15" hidden="false" customHeight="false" outlineLevel="0" collapsed="false">
      <c r="A131" s="11" t="n">
        <v>1</v>
      </c>
      <c r="B131" s="11" t="n">
        <v>130</v>
      </c>
      <c r="C131" s="11" t="s">
        <v>36</v>
      </c>
      <c r="D131" s="11" t="s">
        <v>132</v>
      </c>
      <c r="E131" s="11" t="s">
        <v>166</v>
      </c>
      <c r="F131" s="15" t="n">
        <v>230</v>
      </c>
      <c r="G131" s="15" t="n">
        <f aca="false">IF(I131=TRUE(),"",SUMIFS('Values (Both)'!$D$2:$D$63,'Values (Both)'!$E$2:$E$63,J131))</f>
        <v>3</v>
      </c>
      <c r="H131" s="16" t="n">
        <f aca="false">IF(I131=TRUE(),"",G131-F131)</f>
        <v>-227</v>
      </c>
      <c r="I131" s="17" t="b">
        <f aca="false">FALSE()</f>
        <v>0</v>
      </c>
      <c r="J131" s="13" t="str">
        <f aca="false">A131&amp;"|"&amp;C131</f>
        <v>1|Single Pack Simplified Chinese Gem Series 4</v>
      </c>
    </row>
    <row r="132" customFormat="false" ht="15" hidden="false" customHeight="false" outlineLevel="0" collapsed="false">
      <c r="A132" s="11" t="n">
        <v>1</v>
      </c>
      <c r="B132" s="11" t="n">
        <v>131</v>
      </c>
      <c r="C132" s="11" t="s">
        <v>47</v>
      </c>
      <c r="D132" s="11" t="s">
        <v>142</v>
      </c>
      <c r="E132" s="11" t="s">
        <v>166</v>
      </c>
      <c r="F132" s="15" t="n">
        <v>280</v>
      </c>
      <c r="G132" s="15" t="n">
        <f aca="false">IF(I132=TRUE(),"",SUMIFS('Values (Both)'!$D$2:$D$63,'Values (Both)'!$E$2:$E$63,J132))</f>
        <v>421.5</v>
      </c>
      <c r="H132" s="16" t="n">
        <f aca="false">IF(I132=TRUE(),"",G132-F132)</f>
        <v>141.5</v>
      </c>
      <c r="I132" s="17" t="b">
        <f aca="false">FALSE()</f>
        <v>0</v>
      </c>
      <c r="J132" s="13" t="str">
        <f aca="false">A132&amp;"|"&amp;C132</f>
        <v>1|50x Paradox Rift</v>
      </c>
    </row>
    <row r="133" customFormat="false" ht="15" hidden="false" customHeight="false" outlineLevel="0" collapsed="false">
      <c r="A133" s="11" t="n">
        <v>1</v>
      </c>
      <c r="B133" s="11" t="n">
        <v>132</v>
      </c>
      <c r="C133" s="11" t="s">
        <v>36</v>
      </c>
      <c r="D133" s="11" t="s">
        <v>132</v>
      </c>
      <c r="E133" s="11" t="s">
        <v>145</v>
      </c>
      <c r="F133" s="15" t="n">
        <v>265</v>
      </c>
      <c r="G133" s="15" t="n">
        <f aca="false">IF(I133=TRUE(),"",SUMIFS('Values (Both)'!$D$2:$D$63,'Values (Both)'!$E$2:$E$63,J133))</f>
        <v>3</v>
      </c>
      <c r="H133" s="16" t="n">
        <f aca="false">IF(I133=TRUE(),"",G133-F133)</f>
        <v>-262</v>
      </c>
      <c r="I133" s="17" t="b">
        <f aca="false">FALSE()</f>
        <v>0</v>
      </c>
      <c r="J133" s="13" t="str">
        <f aca="false">A133&amp;"|"&amp;C133</f>
        <v>1|Single Pack Simplified Chinese Gem Series 4</v>
      </c>
    </row>
    <row r="134" customFormat="false" ht="15" hidden="false" customHeight="false" outlineLevel="0" collapsed="false">
      <c r="A134" s="11" t="n">
        <v>1</v>
      </c>
      <c r="B134" s="11" t="n">
        <v>133</v>
      </c>
      <c r="C134" s="11" t="s">
        <v>36</v>
      </c>
      <c r="D134" s="11" t="s">
        <v>132</v>
      </c>
      <c r="E134" s="11" t="s">
        <v>172</v>
      </c>
      <c r="F134" s="15" t="n">
        <v>250</v>
      </c>
      <c r="G134" s="15" t="n">
        <f aca="false">IF(I134=TRUE(),"",SUMIFS('Values (Both)'!$D$2:$D$63,'Values (Both)'!$E$2:$E$63,J134))</f>
        <v>3</v>
      </c>
      <c r="H134" s="16" t="n">
        <f aca="false">IF(I134=TRUE(),"",G134-F134)</f>
        <v>-247</v>
      </c>
      <c r="I134" s="17" t="b">
        <f aca="false">FALSE()</f>
        <v>0</v>
      </c>
      <c r="J134" s="13" t="str">
        <f aca="false">A134&amp;"|"&amp;C134</f>
        <v>1|Single Pack Simplified Chinese Gem Series 4</v>
      </c>
    </row>
    <row r="135" customFormat="false" ht="15" hidden="false" customHeight="false" outlineLevel="0" collapsed="false">
      <c r="A135" s="11" t="n">
        <v>1</v>
      </c>
      <c r="B135" s="11" t="n">
        <v>134</v>
      </c>
      <c r="C135" s="11" t="s">
        <v>36</v>
      </c>
      <c r="D135" s="11" t="s">
        <v>132</v>
      </c>
      <c r="E135" s="11" t="s">
        <v>145</v>
      </c>
      <c r="F135" s="15" t="n">
        <v>240</v>
      </c>
      <c r="G135" s="15" t="n">
        <f aca="false">IF(I135=TRUE(),"",SUMIFS('Values (Both)'!$D$2:$D$63,'Values (Both)'!$E$2:$E$63,J135))</f>
        <v>3</v>
      </c>
      <c r="H135" s="16" t="n">
        <f aca="false">IF(I135=TRUE(),"",G135-F135)</f>
        <v>-237</v>
      </c>
      <c r="I135" s="17" t="b">
        <f aca="false">FALSE()</f>
        <v>0</v>
      </c>
      <c r="J135" s="13" t="str">
        <f aca="false">A135&amp;"|"&amp;C135</f>
        <v>1|Single Pack Simplified Chinese Gem Series 4</v>
      </c>
    </row>
    <row r="136" customFormat="false" ht="15" hidden="false" customHeight="false" outlineLevel="0" collapsed="false">
      <c r="A136" s="11" t="n">
        <v>1</v>
      </c>
      <c r="B136" s="11" t="n">
        <v>135</v>
      </c>
      <c r="C136" s="11" t="s">
        <v>56</v>
      </c>
      <c r="D136" s="11" t="s">
        <v>148</v>
      </c>
      <c r="E136" s="11" t="s">
        <v>152</v>
      </c>
      <c r="F136" s="15" t="n">
        <v>265</v>
      </c>
      <c r="G136" s="15" t="n">
        <f aca="false">IF(I136=TRUE(),"",SUMIFS('Values (Both)'!$D$2:$D$63,'Values (Both)'!$E$2:$E$63,J136))</f>
        <v>2850</v>
      </c>
      <c r="H136" s="16" t="n">
        <f aca="false">IF(I136=TRUE(),"",G136-F136)</f>
        <v>2585</v>
      </c>
      <c r="I136" s="17" t="b">
        <f aca="false">FALSE()</f>
        <v>0</v>
      </c>
      <c r="J136" s="13" t="str">
        <f aca="false">A136&amp;"|"&amp;C136</f>
        <v>1|#7 PSA10 Van Gogh Pikachu (as-is)</v>
      </c>
    </row>
    <row r="137" customFormat="false" ht="15" hidden="false" customHeight="false" outlineLevel="0" collapsed="false">
      <c r="A137" s="11" t="n">
        <v>1</v>
      </c>
      <c r="B137" s="11" t="n">
        <v>136</v>
      </c>
      <c r="C137" s="11" t="s">
        <v>36</v>
      </c>
      <c r="D137" s="11" t="s">
        <v>132</v>
      </c>
      <c r="E137" s="11" t="s">
        <v>135</v>
      </c>
      <c r="F137" s="15" t="n">
        <v>3</v>
      </c>
      <c r="G137" s="15" t="n">
        <f aca="false">IF(I137=TRUE(),"",SUMIFS('Values (Both)'!$D$2:$D$63,'Values (Both)'!$E$2:$E$63,J137))</f>
        <v>3</v>
      </c>
      <c r="H137" s="16" t="n">
        <f aca="false">IF(I137=TRUE(),"",G137-F137)</f>
        <v>0</v>
      </c>
      <c r="I137" s="17" t="b">
        <f aca="false">FALSE()</f>
        <v>0</v>
      </c>
      <c r="J137" s="13" t="str">
        <f aca="false">A137&amp;"|"&amp;C137</f>
        <v>1|Single Pack Simplified Chinese Gem Series 4</v>
      </c>
    </row>
    <row r="138" customFormat="false" ht="15" hidden="false" customHeight="false" outlineLevel="0" collapsed="false">
      <c r="A138" s="11" t="n">
        <v>1</v>
      </c>
      <c r="B138" s="11" t="n">
        <v>137</v>
      </c>
      <c r="C138" s="11" t="s">
        <v>36</v>
      </c>
      <c r="D138" s="11" t="s">
        <v>132</v>
      </c>
      <c r="E138" s="11" t="s">
        <v>145</v>
      </c>
      <c r="F138" s="15" t="n">
        <v>263</v>
      </c>
      <c r="G138" s="15" t="n">
        <f aca="false">IF(I138=TRUE(),"",SUMIFS('Values (Both)'!$D$2:$D$63,'Values (Both)'!$E$2:$E$63,J138))</f>
        <v>3</v>
      </c>
      <c r="H138" s="16" t="n">
        <f aca="false">IF(I138=TRUE(),"",G138-F138)</f>
        <v>-260</v>
      </c>
      <c r="I138" s="17" t="b">
        <f aca="false">FALSE()</f>
        <v>0</v>
      </c>
      <c r="J138" s="13" t="str">
        <f aca="false">A138&amp;"|"&amp;C138</f>
        <v>1|Single Pack Simplified Chinese Gem Series 4</v>
      </c>
    </row>
    <row r="139" customFormat="false" ht="15" hidden="false" customHeight="false" outlineLevel="0" collapsed="false">
      <c r="A139" s="11" t="n">
        <v>1</v>
      </c>
      <c r="B139" s="11" t="n">
        <v>138</v>
      </c>
      <c r="C139" s="11" t="s">
        <v>57</v>
      </c>
      <c r="D139" s="11" t="s">
        <v>142</v>
      </c>
      <c r="E139" s="11" t="s">
        <v>173</v>
      </c>
      <c r="F139" s="15" t="n">
        <v>300</v>
      </c>
      <c r="G139" s="15" t="n">
        <f aca="false">IF(I139=TRUE(),"",SUMIFS('Values (Both)'!$D$2:$D$63,'Values (Both)'!$E$2:$E$63,J139))</f>
        <v>550</v>
      </c>
      <c r="H139" s="16" t="n">
        <f aca="false">IF(I139=TRUE(),"",G139-F139)</f>
        <v>250</v>
      </c>
      <c r="I139" s="17" t="b">
        <f aca="false">FALSE()</f>
        <v>0</v>
      </c>
      <c r="J139" s="13" t="str">
        <f aca="false">A139&amp;"|"&amp;C139</f>
        <v>1|50x Astral Radiance</v>
      </c>
    </row>
    <row r="140" customFormat="false" ht="15" hidden="false" customHeight="false" outlineLevel="0" collapsed="false">
      <c r="A140" s="11" t="n">
        <v>1</v>
      </c>
      <c r="B140" s="11" t="n">
        <v>139</v>
      </c>
      <c r="C140" s="11" t="s">
        <v>43</v>
      </c>
      <c r="D140" s="11" t="s">
        <v>142</v>
      </c>
      <c r="E140" s="11" t="s">
        <v>145</v>
      </c>
      <c r="F140" s="15" t="n">
        <v>274</v>
      </c>
      <c r="G140" s="15" t="n">
        <f aca="false">IF(I140=TRUE(),"",SUMIFS('Values (Both)'!$D$2:$D$63,'Values (Both)'!$E$2:$E$63,J140))</f>
        <v>639</v>
      </c>
      <c r="H140" s="16" t="n">
        <f aca="false">IF(I140=TRUE(),"",G140-F140)</f>
        <v>365</v>
      </c>
      <c r="I140" s="17" t="b">
        <f aca="false">FALSE()</f>
        <v>0</v>
      </c>
      <c r="J140" s="13" t="str">
        <f aca="false">A140&amp;"|"&amp;C140</f>
        <v>1|50x Obsidian Flames</v>
      </c>
    </row>
    <row r="141" customFormat="false" ht="15" hidden="false" customHeight="false" outlineLevel="0" collapsed="false">
      <c r="A141" s="11" t="n">
        <v>1</v>
      </c>
      <c r="B141" s="11" t="n">
        <v>140</v>
      </c>
      <c r="C141" s="11" t="s">
        <v>36</v>
      </c>
      <c r="D141" s="11" t="s">
        <v>132</v>
      </c>
      <c r="E141" s="11" t="s">
        <v>166</v>
      </c>
      <c r="F141" s="15" t="n">
        <v>299</v>
      </c>
      <c r="G141" s="15" t="n">
        <f aca="false">IF(I141=TRUE(),"",SUMIFS('Values (Both)'!$D$2:$D$63,'Values (Both)'!$E$2:$E$63,J141))</f>
        <v>3</v>
      </c>
      <c r="H141" s="16" t="n">
        <f aca="false">IF(I141=TRUE(),"",G141-F141)</f>
        <v>-296</v>
      </c>
      <c r="I141" s="17" t="b">
        <f aca="false">FALSE()</f>
        <v>0</v>
      </c>
      <c r="J141" s="13" t="str">
        <f aca="false">A141&amp;"|"&amp;C141</f>
        <v>1|Single Pack Simplified Chinese Gem Series 4</v>
      </c>
    </row>
    <row r="142" customFormat="false" ht="15" hidden="false" customHeight="false" outlineLevel="0" collapsed="false">
      <c r="A142" s="11" t="n">
        <v>1</v>
      </c>
      <c r="B142" s="11" t="n">
        <v>141</v>
      </c>
      <c r="C142" s="11" t="s">
        <v>36</v>
      </c>
      <c r="D142" s="11" t="s">
        <v>132</v>
      </c>
      <c r="E142" s="11" t="s">
        <v>174</v>
      </c>
      <c r="F142" s="15" t="n">
        <v>277</v>
      </c>
      <c r="G142" s="15" t="n">
        <f aca="false">IF(I142=TRUE(),"",SUMIFS('Values (Both)'!$D$2:$D$63,'Values (Both)'!$E$2:$E$63,J142))</f>
        <v>3</v>
      </c>
      <c r="H142" s="16" t="n">
        <f aca="false">IF(I142=TRUE(),"",G142-F142)</f>
        <v>-274</v>
      </c>
      <c r="I142" s="17" t="b">
        <f aca="false">FALSE()</f>
        <v>0</v>
      </c>
      <c r="J142" s="13" t="str">
        <f aca="false">A142&amp;"|"&amp;C142</f>
        <v>1|Single Pack Simplified Chinese Gem Series 4</v>
      </c>
    </row>
    <row r="143" customFormat="false" ht="15" hidden="false" customHeight="false" outlineLevel="0" collapsed="false">
      <c r="A143" s="11" t="n">
        <v>1</v>
      </c>
      <c r="B143" s="11" t="n">
        <v>142</v>
      </c>
      <c r="C143" s="11" t="s">
        <v>36</v>
      </c>
      <c r="D143" s="11" t="s">
        <v>132</v>
      </c>
      <c r="E143" s="11" t="s">
        <v>135</v>
      </c>
      <c r="F143" s="15" t="n">
        <v>309</v>
      </c>
      <c r="G143" s="15" t="n">
        <f aca="false">IF(I143=TRUE(),"",SUMIFS('Values (Both)'!$D$2:$D$63,'Values (Both)'!$E$2:$E$63,J143))</f>
        <v>3</v>
      </c>
      <c r="H143" s="16" t="n">
        <f aca="false">IF(I143=TRUE(),"",G143-F143)</f>
        <v>-306</v>
      </c>
      <c r="I143" s="17" t="b">
        <f aca="false">FALSE()</f>
        <v>0</v>
      </c>
      <c r="J143" s="13" t="str">
        <f aca="false">A143&amp;"|"&amp;C143</f>
        <v>1|Single Pack Simplified Chinese Gem Series 4</v>
      </c>
    </row>
    <row r="144" customFormat="false" ht="15" hidden="false" customHeight="false" outlineLevel="0" collapsed="false">
      <c r="A144" s="11" t="n">
        <v>1</v>
      </c>
      <c r="B144" s="11" t="n">
        <v>143</v>
      </c>
      <c r="C144" s="11" t="s">
        <v>36</v>
      </c>
      <c r="D144" s="11" t="s">
        <v>132</v>
      </c>
      <c r="E144" s="11" t="s">
        <v>166</v>
      </c>
      <c r="F144" s="15" t="n">
        <v>304</v>
      </c>
      <c r="G144" s="15" t="n">
        <f aca="false">IF(I144=TRUE(),"",SUMIFS('Values (Both)'!$D$2:$D$63,'Values (Both)'!$E$2:$E$63,J144))</f>
        <v>3</v>
      </c>
      <c r="H144" s="16" t="n">
        <f aca="false">IF(I144=TRUE(),"",G144-F144)</f>
        <v>-301</v>
      </c>
      <c r="I144" s="17" t="b">
        <f aca="false">FALSE()</f>
        <v>0</v>
      </c>
      <c r="J144" s="13" t="str">
        <f aca="false">A144&amp;"|"&amp;C144</f>
        <v>1|Single Pack Simplified Chinese Gem Series 4</v>
      </c>
    </row>
    <row r="145" customFormat="false" ht="15" hidden="false" customHeight="false" outlineLevel="0" collapsed="false">
      <c r="A145" s="11" t="n">
        <v>1</v>
      </c>
      <c r="B145" s="11" t="n">
        <v>144</v>
      </c>
      <c r="C145" s="11" t="s">
        <v>36</v>
      </c>
      <c r="D145" s="11" t="s">
        <v>132</v>
      </c>
      <c r="E145" s="11" t="s">
        <v>135</v>
      </c>
      <c r="F145" s="15" t="n">
        <v>345</v>
      </c>
      <c r="G145" s="15" t="n">
        <f aca="false">IF(I145=TRUE(),"",SUMIFS('Values (Both)'!$D$2:$D$63,'Values (Both)'!$E$2:$E$63,J145))</f>
        <v>3</v>
      </c>
      <c r="H145" s="16" t="n">
        <f aca="false">IF(I145=TRUE(),"",G145-F145)</f>
        <v>-342</v>
      </c>
      <c r="I145" s="17" t="b">
        <f aca="false">FALSE()</f>
        <v>0</v>
      </c>
      <c r="J145" s="13" t="str">
        <f aca="false">A145&amp;"|"&amp;C145</f>
        <v>1|Single Pack Simplified Chinese Gem Series 4</v>
      </c>
    </row>
    <row r="146" customFormat="false" ht="15" hidden="false" customHeight="false" outlineLevel="0" collapsed="false">
      <c r="A146" s="11" t="n">
        <v>1</v>
      </c>
      <c r="B146" s="11" t="n">
        <v>145</v>
      </c>
      <c r="C146" s="11" t="s">
        <v>39</v>
      </c>
      <c r="D146" s="11" t="s">
        <v>142</v>
      </c>
      <c r="E146" s="11" t="s">
        <v>166</v>
      </c>
      <c r="F146" s="15" t="n">
        <v>334</v>
      </c>
      <c r="G146" s="15" t="n">
        <f aca="false">IF(I146=TRUE(),"",SUMIFS('Values (Both)'!$D$2:$D$63,'Values (Both)'!$E$2:$E$63,J146))</f>
        <v>430</v>
      </c>
      <c r="H146" s="16" t="n">
        <f aca="false">IF(I146=TRUE(),"",G146-F146)</f>
        <v>96</v>
      </c>
      <c r="I146" s="17" t="b">
        <f aca="false">FALSE()</f>
        <v>0</v>
      </c>
      <c r="J146" s="13" t="str">
        <f aca="false">A146&amp;"|"&amp;C146</f>
        <v>1|50x Surging Sparks</v>
      </c>
    </row>
    <row r="147" customFormat="false" ht="15" hidden="false" customHeight="false" outlineLevel="0" collapsed="false">
      <c r="A147" s="11" t="n">
        <v>1</v>
      </c>
      <c r="B147" s="11" t="n">
        <v>146</v>
      </c>
      <c r="C147" s="11" t="s">
        <v>58</v>
      </c>
      <c r="D147" s="11" t="s">
        <v>142</v>
      </c>
      <c r="E147" s="11" t="s">
        <v>166</v>
      </c>
      <c r="F147" s="15" t="n">
        <v>279</v>
      </c>
      <c r="G147" s="15" t="n">
        <f aca="false">IF(I147=TRUE(),"",SUMIFS('Values (Both)'!$D$2:$D$63,'Values (Both)'!$E$2:$E$63,J147))</f>
        <v>327.5</v>
      </c>
      <c r="H147" s="16" t="n">
        <f aca="false">IF(I147=TRUE(),"",G147-F147)</f>
        <v>48.5</v>
      </c>
      <c r="I147" s="17" t="b">
        <f aca="false">FALSE()</f>
        <v>0</v>
      </c>
      <c r="J147" s="13" t="str">
        <f aca="false">A147&amp;"|"&amp;C147</f>
        <v>1|50x Journey Together</v>
      </c>
    </row>
    <row r="148" customFormat="false" ht="15" hidden="false" customHeight="false" outlineLevel="0" collapsed="false">
      <c r="A148" s="11" t="n">
        <v>1</v>
      </c>
      <c r="B148" s="11" t="n">
        <v>147</v>
      </c>
      <c r="C148" s="11" t="s">
        <v>36</v>
      </c>
      <c r="D148" s="11" t="s">
        <v>132</v>
      </c>
      <c r="E148" s="11" t="s">
        <v>145</v>
      </c>
      <c r="F148" s="15" t="n">
        <v>310</v>
      </c>
      <c r="G148" s="15" t="n">
        <f aca="false">IF(I148=TRUE(),"",SUMIFS('Values (Both)'!$D$2:$D$63,'Values (Both)'!$E$2:$E$63,J148))</f>
        <v>3</v>
      </c>
      <c r="H148" s="16" t="n">
        <f aca="false">IF(I148=TRUE(),"",G148-F148)</f>
        <v>-307</v>
      </c>
      <c r="I148" s="17" t="b">
        <f aca="false">FALSE()</f>
        <v>0</v>
      </c>
      <c r="J148" s="13" t="str">
        <f aca="false">A148&amp;"|"&amp;C148</f>
        <v>1|Single Pack Simplified Chinese Gem Series 4</v>
      </c>
    </row>
    <row r="149" customFormat="false" ht="15" hidden="false" customHeight="false" outlineLevel="0" collapsed="false">
      <c r="A149" s="11" t="n">
        <v>1</v>
      </c>
      <c r="B149" s="11" t="n">
        <v>148</v>
      </c>
      <c r="C149" s="11" t="s">
        <v>36</v>
      </c>
      <c r="D149" s="11" t="s">
        <v>132</v>
      </c>
      <c r="E149" s="11" t="s">
        <v>166</v>
      </c>
      <c r="F149" s="15" t="n">
        <v>270</v>
      </c>
      <c r="G149" s="15" t="n">
        <f aca="false">IF(I149=TRUE(),"",SUMIFS('Values (Both)'!$D$2:$D$63,'Values (Both)'!$E$2:$E$63,J149))</f>
        <v>3</v>
      </c>
      <c r="H149" s="16" t="n">
        <f aca="false">IF(I149=TRUE(),"",G149-F149)</f>
        <v>-267</v>
      </c>
      <c r="I149" s="17" t="b">
        <f aca="false">FALSE()</f>
        <v>0</v>
      </c>
      <c r="J149" s="13" t="str">
        <f aca="false">A149&amp;"|"&amp;C149</f>
        <v>1|Single Pack Simplified Chinese Gem Series 4</v>
      </c>
    </row>
    <row r="150" customFormat="false" ht="15" hidden="false" customHeight="false" outlineLevel="0" collapsed="false">
      <c r="A150" s="11" t="n">
        <v>1</v>
      </c>
      <c r="B150" s="11" t="n">
        <v>149</v>
      </c>
      <c r="C150" s="11" t="s">
        <v>36</v>
      </c>
      <c r="D150" s="11" t="s">
        <v>132</v>
      </c>
      <c r="E150" s="11" t="s">
        <v>145</v>
      </c>
      <c r="F150" s="15" t="n">
        <v>320</v>
      </c>
      <c r="G150" s="15" t="n">
        <f aca="false">IF(I150=TRUE(),"",SUMIFS('Values (Both)'!$D$2:$D$63,'Values (Both)'!$E$2:$E$63,J150))</f>
        <v>3</v>
      </c>
      <c r="H150" s="16" t="n">
        <f aca="false">IF(I150=TRUE(),"",G150-F150)</f>
        <v>-317</v>
      </c>
      <c r="I150" s="17" t="b">
        <f aca="false">FALSE()</f>
        <v>0</v>
      </c>
      <c r="J150" s="13" t="str">
        <f aca="false">A150&amp;"|"&amp;C150</f>
        <v>1|Single Pack Simplified Chinese Gem Series 4</v>
      </c>
    </row>
    <row r="151" customFormat="false" ht="15" hidden="false" customHeight="false" outlineLevel="0" collapsed="false">
      <c r="A151" s="11" t="n">
        <v>1</v>
      </c>
      <c r="B151" s="11" t="n">
        <v>150</v>
      </c>
      <c r="C151" s="11" t="s">
        <v>36</v>
      </c>
      <c r="D151" s="11" t="s">
        <v>132</v>
      </c>
      <c r="E151" s="11" t="s">
        <v>175</v>
      </c>
      <c r="F151" s="15" t="n">
        <v>360</v>
      </c>
      <c r="G151" s="15" t="n">
        <f aca="false">IF(I151=TRUE(),"",SUMIFS('Values (Both)'!$D$2:$D$63,'Values (Both)'!$E$2:$E$63,J151))</f>
        <v>3</v>
      </c>
      <c r="H151" s="16" t="n">
        <f aca="false">IF(I151=TRUE(),"",G151-F151)</f>
        <v>-357</v>
      </c>
      <c r="I151" s="17" t="b">
        <f aca="false">FALSE()</f>
        <v>0</v>
      </c>
      <c r="J151" s="13" t="str">
        <f aca="false">A151&amp;"|"&amp;C151</f>
        <v>1|Single Pack Simplified Chinese Gem Series 4</v>
      </c>
    </row>
    <row r="152" customFormat="false" ht="15" hidden="false" customHeight="false" outlineLevel="0" collapsed="false">
      <c r="A152" s="11" t="n">
        <v>1</v>
      </c>
      <c r="B152" s="11" t="n">
        <v>151</v>
      </c>
      <c r="C152" s="11" t="s">
        <v>37</v>
      </c>
      <c r="D152" s="11" t="s">
        <v>141</v>
      </c>
      <c r="E152" s="11" t="s">
        <v>174</v>
      </c>
      <c r="F152" s="15" t="n">
        <v>390</v>
      </c>
      <c r="G152" s="15" t="str">
        <f aca="false">IF(I152=TRUE(),"",SUMIFS('Values (Both)'!$D$2:$D$63,'Values (Both)'!$E$2:$E$63,J152))</f>
        <v/>
      </c>
      <c r="H152" s="16" t="str">
        <f aca="false">IF(I152=TRUE(),"",G152-F152)</f>
        <v/>
      </c>
      <c r="I152" s="17" t="b">
        <f aca="false">TRUE()</f>
        <v>1</v>
      </c>
      <c r="J152" s="13" t="str">
        <f aca="false">A152&amp;"|"&amp;C152</f>
        <v>1|DECLINED (no product)</v>
      </c>
    </row>
    <row r="153" customFormat="false" ht="15" hidden="false" customHeight="false" outlineLevel="0" collapsed="false">
      <c r="A153" s="11" t="n">
        <v>1</v>
      </c>
      <c r="B153" s="11" t="n">
        <v>152</v>
      </c>
      <c r="C153" s="11" t="s">
        <v>36</v>
      </c>
      <c r="D153" s="11" t="s">
        <v>132</v>
      </c>
      <c r="E153" s="11" t="s">
        <v>166</v>
      </c>
      <c r="F153" s="15" t="n">
        <v>365</v>
      </c>
      <c r="G153" s="15" t="n">
        <f aca="false">IF(I153=TRUE(),"",SUMIFS('Values (Both)'!$D$2:$D$63,'Values (Both)'!$E$2:$E$63,J153))</f>
        <v>3</v>
      </c>
      <c r="H153" s="16" t="n">
        <f aca="false">IF(I153=TRUE(),"",G153-F153)</f>
        <v>-362</v>
      </c>
      <c r="I153" s="17" t="b">
        <f aca="false">FALSE()</f>
        <v>0</v>
      </c>
      <c r="J153" s="13" t="str">
        <f aca="false">A153&amp;"|"&amp;C153</f>
        <v>1|Single Pack Simplified Chinese Gem Series 4</v>
      </c>
    </row>
    <row r="154" customFormat="false" ht="15" hidden="false" customHeight="false" outlineLevel="0" collapsed="false">
      <c r="A154" s="11" t="n">
        <v>1</v>
      </c>
      <c r="B154" s="11" t="n">
        <v>153</v>
      </c>
      <c r="C154" s="11" t="s">
        <v>49</v>
      </c>
      <c r="D154" s="11" t="s">
        <v>142</v>
      </c>
      <c r="E154" s="11" t="s">
        <v>145</v>
      </c>
      <c r="F154" s="15" t="n">
        <v>348</v>
      </c>
      <c r="G154" s="15" t="n">
        <f aca="false">IF(I154=TRUE(),"",SUMIFS('Values (Both)'!$D$2:$D$63,'Values (Both)'!$E$2:$E$63,J154))</f>
        <v>471.5</v>
      </c>
      <c r="H154" s="16" t="n">
        <f aca="false">IF(I154=TRUE(),"",G154-F154)</f>
        <v>123.5</v>
      </c>
      <c r="I154" s="17" t="b">
        <f aca="false">FALSE()</f>
        <v>0</v>
      </c>
      <c r="J154" s="13" t="str">
        <f aca="false">A154&amp;"|"&amp;C154</f>
        <v>1|50x Scarlet &amp; Violet</v>
      </c>
    </row>
    <row r="155" customFormat="false" ht="15" hidden="false" customHeight="false" outlineLevel="0" collapsed="false">
      <c r="A155" s="11" t="n">
        <v>1</v>
      </c>
      <c r="B155" s="11" t="n">
        <v>154</v>
      </c>
      <c r="C155" s="11" t="s">
        <v>36</v>
      </c>
      <c r="D155" s="11" t="s">
        <v>132</v>
      </c>
      <c r="E155" s="11" t="s">
        <v>175</v>
      </c>
      <c r="F155" s="15" t="n">
        <v>369</v>
      </c>
      <c r="G155" s="15" t="n">
        <f aca="false">IF(I155=TRUE(),"",SUMIFS('Values (Both)'!$D$2:$D$63,'Values (Both)'!$E$2:$E$63,J155))</f>
        <v>3</v>
      </c>
      <c r="H155" s="16" t="n">
        <f aca="false">IF(I155=TRUE(),"",G155-F155)</f>
        <v>-366</v>
      </c>
      <c r="I155" s="17" t="b">
        <f aca="false">FALSE()</f>
        <v>0</v>
      </c>
      <c r="J155" s="13" t="str">
        <f aca="false">A155&amp;"|"&amp;C155</f>
        <v>1|Single Pack Simplified Chinese Gem Series 4</v>
      </c>
    </row>
    <row r="156" customFormat="false" ht="15" hidden="false" customHeight="false" outlineLevel="0" collapsed="false">
      <c r="A156" s="11" t="n">
        <v>1</v>
      </c>
      <c r="B156" s="11" t="n">
        <v>155</v>
      </c>
      <c r="C156" s="11" t="s">
        <v>36</v>
      </c>
      <c r="D156" s="11" t="s">
        <v>132</v>
      </c>
      <c r="E156" s="11" t="s">
        <v>166</v>
      </c>
      <c r="F156" s="15" t="n">
        <v>335</v>
      </c>
      <c r="G156" s="15" t="n">
        <f aca="false">IF(I156=TRUE(),"",SUMIFS('Values (Both)'!$D$2:$D$63,'Values (Both)'!$E$2:$E$63,J156))</f>
        <v>3</v>
      </c>
      <c r="H156" s="16" t="n">
        <f aca="false">IF(I156=TRUE(),"",G156-F156)</f>
        <v>-332</v>
      </c>
      <c r="I156" s="17" t="b">
        <f aca="false">FALSE()</f>
        <v>0</v>
      </c>
      <c r="J156" s="13" t="str">
        <f aca="false">A156&amp;"|"&amp;C156</f>
        <v>1|Single Pack Simplified Chinese Gem Series 4</v>
      </c>
    </row>
    <row r="157" customFormat="false" ht="15" hidden="false" customHeight="false" outlineLevel="0" collapsed="false">
      <c r="A157" s="11" t="n">
        <v>1</v>
      </c>
      <c r="B157" s="11" t="n">
        <v>156</v>
      </c>
      <c r="C157" s="11" t="s">
        <v>51</v>
      </c>
      <c r="D157" s="11" t="s">
        <v>142</v>
      </c>
      <c r="E157" s="11" t="s">
        <v>145</v>
      </c>
      <c r="F157" s="15" t="n">
        <v>360</v>
      </c>
      <c r="G157" s="15" t="n">
        <f aca="false">IF(I157=TRUE(),"",SUMIFS('Values (Both)'!$D$2:$D$63,'Values (Both)'!$E$2:$E$63,J157))</f>
        <v>300</v>
      </c>
      <c r="H157" s="16" t="n">
        <f aca="false">IF(I157=TRUE(),"",G157-F157)</f>
        <v>-60</v>
      </c>
      <c r="I157" s="17" t="b">
        <f aca="false">FALSE()</f>
        <v>0</v>
      </c>
      <c r="J157" s="13" t="str">
        <f aca="false">A157&amp;"|"&amp;C157</f>
        <v>1|50x Chaos Rising</v>
      </c>
    </row>
    <row r="158" customFormat="false" ht="15" hidden="false" customHeight="false" outlineLevel="0" collapsed="false">
      <c r="A158" s="11" t="n">
        <v>1</v>
      </c>
      <c r="B158" s="11" t="n">
        <v>157</v>
      </c>
      <c r="C158" s="11" t="s">
        <v>39</v>
      </c>
      <c r="D158" s="11" t="s">
        <v>142</v>
      </c>
      <c r="E158" s="11" t="s">
        <v>166</v>
      </c>
      <c r="F158" s="15" t="n">
        <v>310</v>
      </c>
      <c r="G158" s="15" t="n">
        <f aca="false">IF(I158=TRUE(),"",SUMIFS('Values (Both)'!$D$2:$D$63,'Values (Both)'!$E$2:$E$63,J158))</f>
        <v>430</v>
      </c>
      <c r="H158" s="16" t="n">
        <f aca="false">IF(I158=TRUE(),"",G158-F158)</f>
        <v>120</v>
      </c>
      <c r="I158" s="17" t="b">
        <f aca="false">FALSE()</f>
        <v>0</v>
      </c>
      <c r="J158" s="13" t="str">
        <f aca="false">A158&amp;"|"&amp;C158</f>
        <v>1|50x Surging Sparks</v>
      </c>
    </row>
    <row r="159" customFormat="false" ht="15" hidden="false" customHeight="false" outlineLevel="0" collapsed="false">
      <c r="A159" s="11" t="n">
        <v>1</v>
      </c>
      <c r="B159" s="11" t="n">
        <v>158</v>
      </c>
      <c r="C159" s="11" t="s">
        <v>36</v>
      </c>
      <c r="D159" s="11" t="s">
        <v>132</v>
      </c>
      <c r="E159" s="11" t="s">
        <v>176</v>
      </c>
      <c r="F159" s="15" t="n">
        <v>345</v>
      </c>
      <c r="G159" s="15" t="n">
        <f aca="false">IF(I159=TRUE(),"",SUMIFS('Values (Both)'!$D$2:$D$63,'Values (Both)'!$E$2:$E$63,J159))</f>
        <v>3</v>
      </c>
      <c r="H159" s="16" t="n">
        <f aca="false">IF(I159=TRUE(),"",G159-F159)</f>
        <v>-342</v>
      </c>
      <c r="I159" s="17" t="b">
        <f aca="false">FALSE()</f>
        <v>0</v>
      </c>
      <c r="J159" s="13" t="str">
        <f aca="false">A159&amp;"|"&amp;C159</f>
        <v>1|Single Pack Simplified Chinese Gem Series 4</v>
      </c>
    </row>
    <row r="160" customFormat="false" ht="15" hidden="false" customHeight="false" outlineLevel="0" collapsed="false">
      <c r="A160" s="11" t="n">
        <v>1</v>
      </c>
      <c r="B160" s="11" t="n">
        <v>159</v>
      </c>
      <c r="C160" s="11" t="s">
        <v>36</v>
      </c>
      <c r="D160" s="11" t="s">
        <v>132</v>
      </c>
      <c r="E160" s="11" t="s">
        <v>145</v>
      </c>
      <c r="F160" s="15" t="n">
        <v>315</v>
      </c>
      <c r="G160" s="15" t="n">
        <f aca="false">IF(I160=TRUE(),"",SUMIFS('Values (Both)'!$D$2:$D$63,'Values (Both)'!$E$2:$E$63,J160))</f>
        <v>3</v>
      </c>
      <c r="H160" s="16" t="n">
        <f aca="false">IF(I160=TRUE(),"",G160-F160)</f>
        <v>-312</v>
      </c>
      <c r="I160" s="17" t="b">
        <f aca="false">FALSE()</f>
        <v>0</v>
      </c>
      <c r="J160" s="13" t="str">
        <f aca="false">A160&amp;"|"&amp;C160</f>
        <v>1|Single Pack Simplified Chinese Gem Series 4</v>
      </c>
    </row>
    <row r="161" customFormat="false" ht="15" hidden="false" customHeight="false" outlineLevel="0" collapsed="false">
      <c r="A161" s="11" t="n">
        <v>1</v>
      </c>
      <c r="B161" s="11" t="n">
        <v>160</v>
      </c>
      <c r="C161" s="11" t="s">
        <v>36</v>
      </c>
      <c r="D161" s="11" t="s">
        <v>132</v>
      </c>
      <c r="E161" s="11" t="s">
        <v>175</v>
      </c>
      <c r="F161" s="15" t="n">
        <v>361</v>
      </c>
      <c r="G161" s="15" t="n">
        <f aca="false">IF(I161=TRUE(),"",SUMIFS('Values (Both)'!$D$2:$D$63,'Values (Both)'!$E$2:$E$63,J161))</f>
        <v>3</v>
      </c>
      <c r="H161" s="16" t="n">
        <f aca="false">IF(I161=TRUE(),"",G161-F161)</f>
        <v>-358</v>
      </c>
      <c r="I161" s="17" t="b">
        <f aca="false">FALSE()</f>
        <v>0</v>
      </c>
      <c r="J161" s="13" t="str">
        <f aca="false">A161&amp;"|"&amp;C161</f>
        <v>1|Single Pack Simplified Chinese Gem Series 4</v>
      </c>
    </row>
    <row r="162" customFormat="false" ht="15" hidden="false" customHeight="false" outlineLevel="0" collapsed="false">
      <c r="A162" s="11" t="n">
        <v>1</v>
      </c>
      <c r="B162" s="11" t="n">
        <v>161</v>
      </c>
      <c r="C162" s="11" t="s">
        <v>36</v>
      </c>
      <c r="D162" s="11" t="s">
        <v>132</v>
      </c>
      <c r="E162" s="11" t="s">
        <v>135</v>
      </c>
      <c r="F162" s="15" t="n">
        <v>378</v>
      </c>
      <c r="G162" s="15" t="n">
        <f aca="false">IF(I162=TRUE(),"",SUMIFS('Values (Both)'!$D$2:$D$63,'Values (Both)'!$E$2:$E$63,J162))</f>
        <v>3</v>
      </c>
      <c r="H162" s="16" t="n">
        <f aca="false">IF(I162=TRUE(),"",G162-F162)</f>
        <v>-375</v>
      </c>
      <c r="I162" s="17" t="b">
        <f aca="false">FALSE()</f>
        <v>0</v>
      </c>
      <c r="J162" s="13" t="str">
        <f aca="false">A162&amp;"|"&amp;C162</f>
        <v>1|Single Pack Simplified Chinese Gem Series 4</v>
      </c>
    </row>
    <row r="163" customFormat="false" ht="15" hidden="false" customHeight="false" outlineLevel="0" collapsed="false">
      <c r="A163" s="11" t="n">
        <v>1</v>
      </c>
      <c r="B163" s="11" t="n">
        <v>162</v>
      </c>
      <c r="C163" s="11" t="s">
        <v>36</v>
      </c>
      <c r="D163" s="11" t="s">
        <v>132</v>
      </c>
      <c r="E163" s="11" t="s">
        <v>166</v>
      </c>
      <c r="F163" s="15" t="n">
        <v>345</v>
      </c>
      <c r="G163" s="15" t="n">
        <f aca="false">IF(I163=TRUE(),"",SUMIFS('Values (Both)'!$D$2:$D$63,'Values (Both)'!$E$2:$E$63,J163))</f>
        <v>3</v>
      </c>
      <c r="H163" s="16" t="n">
        <f aca="false">IF(I163=TRUE(),"",G163-F163)</f>
        <v>-342</v>
      </c>
      <c r="I163" s="17" t="b">
        <f aca="false">FALSE()</f>
        <v>0</v>
      </c>
      <c r="J163" s="13" t="str">
        <f aca="false">A163&amp;"|"&amp;C163</f>
        <v>1|Single Pack Simplified Chinese Gem Series 4</v>
      </c>
    </row>
    <row r="164" customFormat="false" ht="15" hidden="false" customHeight="false" outlineLevel="0" collapsed="false">
      <c r="A164" s="11" t="n">
        <v>1</v>
      </c>
      <c r="B164" s="11" t="n">
        <v>163</v>
      </c>
      <c r="C164" s="11" t="s">
        <v>36</v>
      </c>
      <c r="D164" s="11" t="s">
        <v>132</v>
      </c>
      <c r="E164" s="11" t="s">
        <v>135</v>
      </c>
      <c r="F164" s="15" t="n">
        <v>365</v>
      </c>
      <c r="G164" s="15" t="n">
        <f aca="false">IF(I164=TRUE(),"",SUMIFS('Values (Both)'!$D$2:$D$63,'Values (Both)'!$E$2:$E$63,J164))</f>
        <v>3</v>
      </c>
      <c r="H164" s="16" t="n">
        <f aca="false">IF(I164=TRUE(),"",G164-F164)</f>
        <v>-362</v>
      </c>
      <c r="I164" s="17" t="b">
        <f aca="false">FALSE()</f>
        <v>0</v>
      </c>
      <c r="J164" s="13" t="str">
        <f aca="false">A164&amp;"|"&amp;C164</f>
        <v>1|Single Pack Simplified Chinese Gem Series 4</v>
      </c>
    </row>
    <row r="165" customFormat="false" ht="15" hidden="false" customHeight="false" outlineLevel="0" collapsed="false">
      <c r="A165" s="11" t="n">
        <v>1</v>
      </c>
      <c r="B165" s="11" t="n">
        <v>164</v>
      </c>
      <c r="C165" s="11" t="s">
        <v>36</v>
      </c>
      <c r="D165" s="11" t="s">
        <v>132</v>
      </c>
      <c r="E165" s="11" t="s">
        <v>177</v>
      </c>
      <c r="F165" s="15" t="n">
        <v>378</v>
      </c>
      <c r="G165" s="15" t="n">
        <f aca="false">IF(I165=TRUE(),"",SUMIFS('Values (Both)'!$D$2:$D$63,'Values (Both)'!$E$2:$E$63,J165))</f>
        <v>3</v>
      </c>
      <c r="H165" s="16" t="n">
        <f aca="false">IF(I165=TRUE(),"",G165-F165)</f>
        <v>-375</v>
      </c>
      <c r="I165" s="17" t="b">
        <f aca="false">FALSE()</f>
        <v>0</v>
      </c>
      <c r="J165" s="13" t="str">
        <f aca="false">A165&amp;"|"&amp;C165</f>
        <v>1|Single Pack Simplified Chinese Gem Series 4</v>
      </c>
    </row>
    <row r="166" customFormat="false" ht="15" hidden="false" customHeight="false" outlineLevel="0" collapsed="false">
      <c r="A166" s="11" t="n">
        <v>1</v>
      </c>
      <c r="B166" s="11" t="n">
        <v>165</v>
      </c>
      <c r="C166" s="11" t="s">
        <v>51</v>
      </c>
      <c r="D166" s="11" t="s">
        <v>142</v>
      </c>
      <c r="E166" s="11" t="s">
        <v>178</v>
      </c>
      <c r="F166" s="15" t="n">
        <v>391</v>
      </c>
      <c r="G166" s="15" t="n">
        <f aca="false">IF(I166=TRUE(),"",SUMIFS('Values (Both)'!$D$2:$D$63,'Values (Both)'!$E$2:$E$63,J166))</f>
        <v>300</v>
      </c>
      <c r="H166" s="16" t="n">
        <f aca="false">IF(I166=TRUE(),"",G166-F166)</f>
        <v>-91</v>
      </c>
      <c r="I166" s="17" t="b">
        <f aca="false">FALSE()</f>
        <v>0</v>
      </c>
      <c r="J166" s="13" t="str">
        <f aca="false">A166&amp;"|"&amp;C166</f>
        <v>1|50x Chaos Rising</v>
      </c>
    </row>
    <row r="167" customFormat="false" ht="15" hidden="false" customHeight="false" outlineLevel="0" collapsed="false">
      <c r="A167" s="11" t="n">
        <v>1</v>
      </c>
      <c r="B167" s="11" t="n">
        <v>166</v>
      </c>
      <c r="C167" s="11" t="s">
        <v>36</v>
      </c>
      <c r="D167" s="11" t="s">
        <v>132</v>
      </c>
      <c r="E167" s="11" t="s">
        <v>145</v>
      </c>
      <c r="F167" s="15" t="n">
        <v>360</v>
      </c>
      <c r="G167" s="15" t="n">
        <f aca="false">IF(I167=TRUE(),"",SUMIFS('Values (Both)'!$D$2:$D$63,'Values (Both)'!$E$2:$E$63,J167))</f>
        <v>3</v>
      </c>
      <c r="H167" s="16" t="n">
        <f aca="false">IF(I167=TRUE(),"",G167-F167)</f>
        <v>-357</v>
      </c>
      <c r="I167" s="17" t="b">
        <f aca="false">FALSE()</f>
        <v>0</v>
      </c>
      <c r="J167" s="13" t="str">
        <f aca="false">A167&amp;"|"&amp;C167</f>
        <v>1|Single Pack Simplified Chinese Gem Series 4</v>
      </c>
    </row>
    <row r="168" customFormat="false" ht="15" hidden="false" customHeight="false" outlineLevel="0" collapsed="false">
      <c r="A168" s="11" t="n">
        <v>1</v>
      </c>
      <c r="B168" s="11" t="n">
        <v>167</v>
      </c>
      <c r="C168" s="11" t="s">
        <v>36</v>
      </c>
      <c r="D168" s="11" t="s">
        <v>132</v>
      </c>
      <c r="E168" s="11" t="s">
        <v>166</v>
      </c>
      <c r="F168" s="15" t="n">
        <v>360</v>
      </c>
      <c r="G168" s="15" t="n">
        <f aca="false">IF(I168=TRUE(),"",SUMIFS('Values (Both)'!$D$2:$D$63,'Values (Both)'!$E$2:$E$63,J168))</f>
        <v>3</v>
      </c>
      <c r="H168" s="16" t="n">
        <f aca="false">IF(I168=TRUE(),"",G168-F168)</f>
        <v>-357</v>
      </c>
      <c r="I168" s="17" t="b">
        <f aca="false">FALSE()</f>
        <v>0</v>
      </c>
      <c r="J168" s="13" t="str">
        <f aca="false">A168&amp;"|"&amp;C168</f>
        <v>1|Single Pack Simplified Chinese Gem Series 4</v>
      </c>
    </row>
    <row r="169" customFormat="false" ht="15" hidden="false" customHeight="false" outlineLevel="0" collapsed="false">
      <c r="A169" s="11" t="n">
        <v>1</v>
      </c>
      <c r="B169" s="11" t="n">
        <v>168</v>
      </c>
      <c r="C169" s="11" t="s">
        <v>36</v>
      </c>
      <c r="D169" s="11" t="s">
        <v>132</v>
      </c>
      <c r="E169" s="11" t="s">
        <v>179</v>
      </c>
      <c r="F169" s="15" t="n">
        <v>405</v>
      </c>
      <c r="G169" s="15" t="n">
        <f aca="false">IF(I169=TRUE(),"",SUMIFS('Values (Both)'!$D$2:$D$63,'Values (Both)'!$E$2:$E$63,J169))</f>
        <v>3</v>
      </c>
      <c r="H169" s="16" t="n">
        <f aca="false">IF(I169=TRUE(),"",G169-F169)</f>
        <v>-402</v>
      </c>
      <c r="I169" s="17" t="b">
        <f aca="false">FALSE()</f>
        <v>0</v>
      </c>
      <c r="J169" s="13" t="str">
        <f aca="false">A169&amp;"|"&amp;C169</f>
        <v>1|Single Pack Simplified Chinese Gem Series 4</v>
      </c>
    </row>
    <row r="170" customFormat="false" ht="15" hidden="false" customHeight="false" outlineLevel="0" collapsed="false">
      <c r="A170" s="11" t="n">
        <v>1</v>
      </c>
      <c r="B170" s="11" t="n">
        <v>169</v>
      </c>
      <c r="C170" s="11" t="s">
        <v>36</v>
      </c>
      <c r="D170" s="11" t="s">
        <v>132</v>
      </c>
      <c r="E170" s="11" t="s">
        <v>180</v>
      </c>
      <c r="F170" s="15" t="n">
        <v>405</v>
      </c>
      <c r="G170" s="15" t="n">
        <f aca="false">IF(I170=TRUE(),"",SUMIFS('Values (Both)'!$D$2:$D$63,'Values (Both)'!$E$2:$E$63,J170))</f>
        <v>3</v>
      </c>
      <c r="H170" s="16" t="n">
        <f aca="false">IF(I170=TRUE(),"",G170-F170)</f>
        <v>-402</v>
      </c>
      <c r="I170" s="17" t="b">
        <f aca="false">FALSE()</f>
        <v>0</v>
      </c>
      <c r="J170" s="13" t="str">
        <f aca="false">A170&amp;"|"&amp;C170</f>
        <v>1|Single Pack Simplified Chinese Gem Series 4</v>
      </c>
    </row>
    <row r="171" customFormat="false" ht="15" hidden="false" customHeight="false" outlineLevel="0" collapsed="false">
      <c r="A171" s="11" t="n">
        <v>1</v>
      </c>
      <c r="B171" s="11" t="n">
        <v>170</v>
      </c>
      <c r="C171" s="11" t="s">
        <v>36</v>
      </c>
      <c r="D171" s="11" t="s">
        <v>132</v>
      </c>
      <c r="E171" s="11" t="s">
        <v>166</v>
      </c>
      <c r="F171" s="15" t="n">
        <v>360</v>
      </c>
      <c r="G171" s="15" t="n">
        <f aca="false">IF(I171=TRUE(),"",SUMIFS('Values (Both)'!$D$2:$D$63,'Values (Both)'!$E$2:$E$63,J171))</f>
        <v>3</v>
      </c>
      <c r="H171" s="16" t="n">
        <f aca="false">IF(I171=TRUE(),"",G171-F171)</f>
        <v>-357</v>
      </c>
      <c r="I171" s="17" t="b">
        <f aca="false">FALSE()</f>
        <v>0</v>
      </c>
      <c r="J171" s="13" t="str">
        <f aca="false">A171&amp;"|"&amp;C171</f>
        <v>1|Single Pack Simplified Chinese Gem Series 4</v>
      </c>
    </row>
    <row r="172" customFormat="false" ht="15" hidden="false" customHeight="false" outlineLevel="0" collapsed="false">
      <c r="A172" s="11" t="n">
        <v>1</v>
      </c>
      <c r="B172" s="11" t="n">
        <v>171</v>
      </c>
      <c r="C172" s="11" t="s">
        <v>59</v>
      </c>
      <c r="D172" s="11" t="s">
        <v>142</v>
      </c>
      <c r="E172" s="11" t="s">
        <v>179</v>
      </c>
      <c r="F172" s="15" t="n">
        <v>410</v>
      </c>
      <c r="G172" s="15" t="n">
        <f aca="false">IF(I172=TRUE(),"",SUMIFS('Values (Both)'!$D$2:$D$63,'Values (Both)'!$E$2:$E$63,J172))</f>
        <v>668.5</v>
      </c>
      <c r="H172" s="16" t="n">
        <f aca="false">IF(I172=TRUE(),"",G172-F172)</f>
        <v>258.5</v>
      </c>
      <c r="I172" s="17" t="b">
        <f aca="false">FALSE()</f>
        <v>0</v>
      </c>
      <c r="J172" s="13" t="str">
        <f aca="false">A172&amp;"|"&amp;C172</f>
        <v>1|50x Prismatic Evolutions</v>
      </c>
    </row>
    <row r="173" customFormat="false" ht="15" hidden="false" customHeight="false" outlineLevel="0" collapsed="false">
      <c r="A173" s="11" t="n">
        <v>1</v>
      </c>
      <c r="B173" s="11" t="n">
        <v>172</v>
      </c>
      <c r="C173" s="11" t="s">
        <v>36</v>
      </c>
      <c r="D173" s="11" t="s">
        <v>132</v>
      </c>
      <c r="E173" s="11" t="s">
        <v>181</v>
      </c>
      <c r="F173" s="15" t="n">
        <v>405</v>
      </c>
      <c r="G173" s="15" t="n">
        <f aca="false">IF(I173=TRUE(),"",SUMIFS('Values (Both)'!$D$2:$D$63,'Values (Both)'!$E$2:$E$63,J173))</f>
        <v>3</v>
      </c>
      <c r="H173" s="16" t="n">
        <f aca="false">IF(I173=TRUE(),"",G173-F173)</f>
        <v>-402</v>
      </c>
      <c r="I173" s="17" t="b">
        <f aca="false">FALSE()</f>
        <v>0</v>
      </c>
      <c r="J173" s="13" t="str">
        <f aca="false">A173&amp;"|"&amp;C173</f>
        <v>1|Single Pack Simplified Chinese Gem Series 4</v>
      </c>
    </row>
    <row r="174" customFormat="false" ht="15" hidden="false" customHeight="false" outlineLevel="0" collapsed="false">
      <c r="A174" s="11" t="n">
        <v>1</v>
      </c>
      <c r="B174" s="11" t="n">
        <v>173</v>
      </c>
      <c r="C174" s="11" t="s">
        <v>36</v>
      </c>
      <c r="D174" s="11" t="s">
        <v>132</v>
      </c>
      <c r="E174" s="11" t="s">
        <v>181</v>
      </c>
      <c r="F174" s="15" t="n">
        <v>400</v>
      </c>
      <c r="G174" s="15" t="n">
        <f aca="false">IF(I174=TRUE(),"",SUMIFS('Values (Both)'!$D$2:$D$63,'Values (Both)'!$E$2:$E$63,J174))</f>
        <v>3</v>
      </c>
      <c r="H174" s="16" t="n">
        <f aca="false">IF(I174=TRUE(),"",G174-F174)</f>
        <v>-397</v>
      </c>
      <c r="I174" s="17" t="b">
        <f aca="false">FALSE()</f>
        <v>0</v>
      </c>
      <c r="J174" s="13" t="str">
        <f aca="false">A174&amp;"|"&amp;C174</f>
        <v>1|Single Pack Simplified Chinese Gem Series 4</v>
      </c>
    </row>
    <row r="175" customFormat="false" ht="15" hidden="false" customHeight="false" outlineLevel="0" collapsed="false">
      <c r="A175" s="11" t="n">
        <v>1</v>
      </c>
      <c r="B175" s="11" t="n">
        <v>174</v>
      </c>
      <c r="C175" s="11" t="s">
        <v>36</v>
      </c>
      <c r="D175" s="11" t="s">
        <v>132</v>
      </c>
      <c r="E175" s="11" t="s">
        <v>181</v>
      </c>
      <c r="F175" s="15" t="n">
        <v>405</v>
      </c>
      <c r="G175" s="15" t="n">
        <f aca="false">IF(I175=TRUE(),"",SUMIFS('Values (Both)'!$D$2:$D$63,'Values (Both)'!$E$2:$E$63,J175))</f>
        <v>3</v>
      </c>
      <c r="H175" s="16" t="n">
        <f aca="false">IF(I175=TRUE(),"",G175-F175)</f>
        <v>-402</v>
      </c>
      <c r="I175" s="17" t="b">
        <f aca="false">FALSE()</f>
        <v>0</v>
      </c>
      <c r="J175" s="13" t="str">
        <f aca="false">A175&amp;"|"&amp;C175</f>
        <v>1|Single Pack Simplified Chinese Gem Series 4</v>
      </c>
    </row>
    <row r="176" customFormat="false" ht="15" hidden="false" customHeight="false" outlineLevel="0" collapsed="false">
      <c r="A176" s="11" t="n">
        <v>1</v>
      </c>
      <c r="B176" s="11" t="n">
        <v>175</v>
      </c>
      <c r="C176" s="11" t="s">
        <v>36</v>
      </c>
      <c r="D176" s="11" t="s">
        <v>132</v>
      </c>
      <c r="E176" s="11" t="s">
        <v>181</v>
      </c>
      <c r="F176" s="15" t="n">
        <v>405</v>
      </c>
      <c r="G176" s="15" t="n">
        <f aca="false">IF(I176=TRUE(),"",SUMIFS('Values (Both)'!$D$2:$D$63,'Values (Both)'!$E$2:$E$63,J176))</f>
        <v>3</v>
      </c>
      <c r="H176" s="16" t="n">
        <f aca="false">IF(I176=TRUE(),"",G176-F176)</f>
        <v>-402</v>
      </c>
      <c r="I176" s="17" t="b">
        <f aca="false">FALSE()</f>
        <v>0</v>
      </c>
      <c r="J176" s="13" t="str">
        <f aca="false">A176&amp;"|"&amp;C176</f>
        <v>1|Single Pack Simplified Chinese Gem Series 4</v>
      </c>
    </row>
    <row r="177" customFormat="false" ht="15" hidden="false" customHeight="false" outlineLevel="0" collapsed="false">
      <c r="A177" s="11" t="n">
        <v>1</v>
      </c>
      <c r="B177" s="11" t="n">
        <v>176</v>
      </c>
      <c r="C177" s="11" t="s">
        <v>36</v>
      </c>
      <c r="D177" s="11" t="s">
        <v>132</v>
      </c>
      <c r="E177" s="11" t="s">
        <v>182</v>
      </c>
      <c r="F177" s="15" t="n">
        <v>430</v>
      </c>
      <c r="G177" s="15" t="n">
        <f aca="false">IF(I177=TRUE(),"",SUMIFS('Values (Both)'!$D$2:$D$63,'Values (Both)'!$E$2:$E$63,J177))</f>
        <v>3</v>
      </c>
      <c r="H177" s="16" t="n">
        <f aca="false">IF(I177=TRUE(),"",G177-F177)</f>
        <v>-427</v>
      </c>
      <c r="I177" s="17" t="b">
        <f aca="false">FALSE()</f>
        <v>0</v>
      </c>
      <c r="J177" s="13" t="str">
        <f aca="false">A177&amp;"|"&amp;C177</f>
        <v>1|Single Pack Simplified Chinese Gem Series 4</v>
      </c>
    </row>
    <row r="178" customFormat="false" ht="15" hidden="false" customHeight="false" outlineLevel="0" collapsed="false">
      <c r="A178" s="11" t="n">
        <v>1</v>
      </c>
      <c r="B178" s="11" t="n">
        <v>177</v>
      </c>
      <c r="C178" s="11" t="s">
        <v>36</v>
      </c>
      <c r="D178" s="11" t="s">
        <v>132</v>
      </c>
      <c r="E178" s="11" t="s">
        <v>135</v>
      </c>
      <c r="F178" s="15" t="n">
        <v>435</v>
      </c>
      <c r="G178" s="15" t="n">
        <f aca="false">IF(I178=TRUE(),"",SUMIFS('Values (Both)'!$D$2:$D$63,'Values (Both)'!$E$2:$E$63,J178))</f>
        <v>3</v>
      </c>
      <c r="H178" s="16" t="n">
        <f aca="false">IF(I178=TRUE(),"",G178-F178)</f>
        <v>-432</v>
      </c>
      <c r="I178" s="17" t="b">
        <f aca="false">FALSE()</f>
        <v>0</v>
      </c>
      <c r="J178" s="13" t="str">
        <f aca="false">A178&amp;"|"&amp;C178</f>
        <v>1|Single Pack Simplified Chinese Gem Series 4</v>
      </c>
    </row>
    <row r="179" customFormat="false" ht="15" hidden="false" customHeight="false" outlineLevel="0" collapsed="false">
      <c r="A179" s="11" t="n">
        <v>1</v>
      </c>
      <c r="B179" s="11" t="n">
        <v>178</v>
      </c>
      <c r="C179" s="11" t="s">
        <v>36</v>
      </c>
      <c r="D179" s="11" t="s">
        <v>132</v>
      </c>
      <c r="E179" s="11" t="s">
        <v>181</v>
      </c>
      <c r="F179" s="15" t="n">
        <v>440</v>
      </c>
      <c r="G179" s="15" t="n">
        <f aca="false">IF(I179=TRUE(),"",SUMIFS('Values (Both)'!$D$2:$D$63,'Values (Both)'!$E$2:$E$63,J179))</f>
        <v>3</v>
      </c>
      <c r="H179" s="16" t="n">
        <f aca="false">IF(I179=TRUE(),"",G179-F179)</f>
        <v>-437</v>
      </c>
      <c r="I179" s="17" t="b">
        <f aca="false">FALSE()</f>
        <v>0</v>
      </c>
      <c r="J179" s="13" t="str">
        <f aca="false">A179&amp;"|"&amp;C179</f>
        <v>1|Single Pack Simplified Chinese Gem Series 4</v>
      </c>
    </row>
    <row r="180" customFormat="false" ht="15" hidden="false" customHeight="false" outlineLevel="0" collapsed="false">
      <c r="A180" s="11" t="n">
        <v>1</v>
      </c>
      <c r="B180" s="11" t="n">
        <v>179</v>
      </c>
      <c r="C180" s="11" t="s">
        <v>60</v>
      </c>
      <c r="D180" s="11" t="s">
        <v>142</v>
      </c>
      <c r="E180" s="11" t="s">
        <v>181</v>
      </c>
      <c r="F180" s="15" t="n">
        <v>425</v>
      </c>
      <c r="G180" s="15" t="n">
        <f aca="false">IF(I180=TRUE(),"",SUMIFS('Values (Both)'!$D$2:$D$63,'Values (Both)'!$E$2:$E$63,J180))</f>
        <v>475</v>
      </c>
      <c r="H180" s="16" t="n">
        <f aca="false">IF(I180=TRUE(),"",G180-F180)</f>
        <v>50</v>
      </c>
      <c r="I180" s="17" t="b">
        <f aca="false">FALSE()</f>
        <v>0</v>
      </c>
      <c r="J180" s="13" t="str">
        <f aca="false">A180&amp;"|"&amp;C180</f>
        <v>1|50x Vivid Voltage</v>
      </c>
    </row>
    <row r="181" customFormat="false" ht="15" hidden="false" customHeight="false" outlineLevel="0" collapsed="false">
      <c r="A181" s="11" t="n">
        <v>1</v>
      </c>
      <c r="B181" s="11" t="n">
        <v>180</v>
      </c>
      <c r="C181" s="11" t="s">
        <v>49</v>
      </c>
      <c r="D181" s="11" t="s">
        <v>142</v>
      </c>
      <c r="E181" s="11" t="s">
        <v>178</v>
      </c>
      <c r="F181" s="15" t="n">
        <v>405</v>
      </c>
      <c r="G181" s="15" t="n">
        <f aca="false">IF(I181=TRUE(),"",SUMIFS('Values (Both)'!$D$2:$D$63,'Values (Both)'!$E$2:$E$63,J181))</f>
        <v>471.5</v>
      </c>
      <c r="H181" s="16" t="n">
        <f aca="false">IF(I181=TRUE(),"",G181-F181)</f>
        <v>66.5</v>
      </c>
      <c r="I181" s="17" t="b">
        <f aca="false">FALSE()</f>
        <v>0</v>
      </c>
      <c r="J181" s="13" t="str">
        <f aca="false">A181&amp;"|"&amp;C181</f>
        <v>1|50x Scarlet &amp; Violet</v>
      </c>
    </row>
    <row r="182" customFormat="false" ht="15" hidden="false" customHeight="false" outlineLevel="0" collapsed="false">
      <c r="A182" s="11" t="n">
        <v>1</v>
      </c>
      <c r="B182" s="11" t="n">
        <v>181</v>
      </c>
      <c r="C182" s="11" t="s">
        <v>36</v>
      </c>
      <c r="D182" s="11" t="s">
        <v>132</v>
      </c>
      <c r="E182" s="11" t="s">
        <v>181</v>
      </c>
      <c r="F182" s="15" t="n">
        <v>395</v>
      </c>
      <c r="G182" s="15" t="n">
        <f aca="false">IF(I182=TRUE(),"",SUMIFS('Values (Both)'!$D$2:$D$63,'Values (Both)'!$E$2:$E$63,J182))</f>
        <v>3</v>
      </c>
      <c r="H182" s="16" t="n">
        <f aca="false">IF(I182=TRUE(),"",G182-F182)</f>
        <v>-392</v>
      </c>
      <c r="I182" s="17" t="b">
        <f aca="false">FALSE()</f>
        <v>0</v>
      </c>
      <c r="J182" s="13" t="str">
        <f aca="false">A182&amp;"|"&amp;C182</f>
        <v>1|Single Pack Simplified Chinese Gem Series 4</v>
      </c>
    </row>
    <row r="183" customFormat="false" ht="15" hidden="false" customHeight="false" outlineLevel="0" collapsed="false">
      <c r="A183" s="11" t="n">
        <v>1</v>
      </c>
      <c r="B183" s="11" t="n">
        <v>182</v>
      </c>
      <c r="C183" s="11" t="s">
        <v>37</v>
      </c>
      <c r="D183" s="11" t="s">
        <v>141</v>
      </c>
      <c r="E183" s="11" t="s">
        <v>183</v>
      </c>
      <c r="F183" s="15" t="n">
        <v>415</v>
      </c>
      <c r="G183" s="15" t="str">
        <f aca="false">IF(I183=TRUE(),"",SUMIFS('Values (Both)'!$D$2:$D$63,'Values (Both)'!$E$2:$E$63,J183))</f>
        <v/>
      </c>
      <c r="H183" s="16" t="str">
        <f aca="false">IF(I183=TRUE(),"",G183-F183)</f>
        <v/>
      </c>
      <c r="I183" s="17" t="b">
        <f aca="false">TRUE()</f>
        <v>1</v>
      </c>
      <c r="J183" s="13" t="str">
        <f aca="false">A183&amp;"|"&amp;C183</f>
        <v>1|DECLINED (no product)</v>
      </c>
    </row>
    <row r="184" customFormat="false" ht="15" hidden="false" customHeight="false" outlineLevel="0" collapsed="false">
      <c r="A184" s="11" t="n">
        <v>1</v>
      </c>
      <c r="B184" s="11" t="n">
        <v>183</v>
      </c>
      <c r="C184" s="11" t="s">
        <v>36</v>
      </c>
      <c r="D184" s="11" t="s">
        <v>132</v>
      </c>
      <c r="E184" s="11" t="s">
        <v>181</v>
      </c>
      <c r="F184" s="15" t="n">
        <v>405</v>
      </c>
      <c r="G184" s="15" t="n">
        <f aca="false">IF(I184=TRUE(),"",SUMIFS('Values (Both)'!$D$2:$D$63,'Values (Both)'!$E$2:$E$63,J184))</f>
        <v>3</v>
      </c>
      <c r="H184" s="16" t="n">
        <f aca="false">IF(I184=TRUE(),"",G184-F184)</f>
        <v>-402</v>
      </c>
      <c r="I184" s="17" t="b">
        <f aca="false">FALSE()</f>
        <v>0</v>
      </c>
      <c r="J184" s="13" t="str">
        <f aca="false">A184&amp;"|"&amp;C184</f>
        <v>1|Single Pack Simplified Chinese Gem Series 4</v>
      </c>
    </row>
    <row r="185" customFormat="false" ht="15" hidden="false" customHeight="false" outlineLevel="0" collapsed="false">
      <c r="A185" s="11" t="n">
        <v>1</v>
      </c>
      <c r="B185" s="11" t="n">
        <v>184</v>
      </c>
      <c r="C185" s="11" t="s">
        <v>61</v>
      </c>
      <c r="D185" s="11" t="s">
        <v>184</v>
      </c>
      <c r="E185" s="11" t="s">
        <v>178</v>
      </c>
      <c r="F185" s="15" t="n">
        <v>400</v>
      </c>
      <c r="G185" s="15" t="n">
        <f aca="false">IF(I185=TRUE(),"",SUMIFS('Values (Both)'!$D$2:$D$63,'Values (Both)'!$E$2:$E$63,J185))</f>
        <v>2400</v>
      </c>
      <c r="H185" s="16" t="n">
        <f aca="false">IF(I185=TRUE(),"",G185-F185)</f>
        <v>2000</v>
      </c>
      <c r="I185" s="17" t="b">
        <f aca="false">FALSE()</f>
        <v>0</v>
      </c>
      <c r="J185" s="13" t="str">
        <f aca="false">A185&amp;"|"&amp;C185</f>
        <v>1|2x 151 Elite Trainer Box</v>
      </c>
    </row>
    <row r="186" customFormat="false" ht="15" hidden="false" customHeight="false" outlineLevel="0" collapsed="false">
      <c r="A186" s="11" t="n">
        <v>1</v>
      </c>
      <c r="B186" s="11" t="n">
        <v>185</v>
      </c>
      <c r="C186" s="11" t="s">
        <v>36</v>
      </c>
      <c r="D186" s="11" t="s">
        <v>132</v>
      </c>
      <c r="E186" s="11" t="s">
        <v>145</v>
      </c>
      <c r="F186" s="15" t="n">
        <v>363</v>
      </c>
      <c r="G186" s="15" t="n">
        <f aca="false">IF(I186=TRUE(),"",SUMIFS('Values (Both)'!$D$2:$D$63,'Values (Both)'!$E$2:$E$63,J186))</f>
        <v>3</v>
      </c>
      <c r="H186" s="16" t="n">
        <f aca="false">IF(I186=TRUE(),"",G186-F186)</f>
        <v>-360</v>
      </c>
      <c r="I186" s="17" t="b">
        <f aca="false">FALSE()</f>
        <v>0</v>
      </c>
      <c r="J186" s="13" t="str">
        <f aca="false">A186&amp;"|"&amp;C186</f>
        <v>1|Single Pack Simplified Chinese Gem Series 4</v>
      </c>
    </row>
    <row r="187" customFormat="false" ht="15" hidden="false" customHeight="false" outlineLevel="0" collapsed="false">
      <c r="A187" s="11" t="n">
        <v>1</v>
      </c>
      <c r="B187" s="11" t="n">
        <v>186</v>
      </c>
      <c r="C187" s="11" t="s">
        <v>36</v>
      </c>
      <c r="D187" s="11" t="s">
        <v>132</v>
      </c>
      <c r="E187" s="11" t="s">
        <v>176</v>
      </c>
      <c r="F187" s="15" t="n">
        <v>410</v>
      </c>
      <c r="G187" s="15" t="n">
        <f aca="false">IF(I187=TRUE(),"",SUMIFS('Values (Both)'!$D$2:$D$63,'Values (Both)'!$E$2:$E$63,J187))</f>
        <v>3</v>
      </c>
      <c r="H187" s="16" t="n">
        <f aca="false">IF(I187=TRUE(),"",G187-F187)</f>
        <v>-407</v>
      </c>
      <c r="I187" s="17" t="b">
        <f aca="false">FALSE()</f>
        <v>0</v>
      </c>
      <c r="J187" s="13" t="str">
        <f aca="false">A187&amp;"|"&amp;C187</f>
        <v>1|Single Pack Simplified Chinese Gem Series 4</v>
      </c>
    </row>
    <row r="188" customFormat="false" ht="15" hidden="false" customHeight="false" outlineLevel="0" collapsed="false">
      <c r="A188" s="11" t="n">
        <v>1</v>
      </c>
      <c r="B188" s="11" t="n">
        <v>187</v>
      </c>
      <c r="C188" s="11" t="s">
        <v>59</v>
      </c>
      <c r="D188" s="11" t="s">
        <v>142</v>
      </c>
      <c r="E188" s="11" t="s">
        <v>185</v>
      </c>
      <c r="F188" s="15" t="n">
        <v>410</v>
      </c>
      <c r="G188" s="15" t="n">
        <f aca="false">IF(I188=TRUE(),"",SUMIFS('Values (Both)'!$D$2:$D$63,'Values (Both)'!$E$2:$E$63,J188))</f>
        <v>668.5</v>
      </c>
      <c r="H188" s="16" t="n">
        <f aca="false">IF(I188=TRUE(),"",G188-F188)</f>
        <v>258.5</v>
      </c>
      <c r="I188" s="17" t="b">
        <f aca="false">FALSE()</f>
        <v>0</v>
      </c>
      <c r="J188" s="13" t="str">
        <f aca="false">A188&amp;"|"&amp;C188</f>
        <v>1|50x Prismatic Evolutions</v>
      </c>
    </row>
    <row r="189" customFormat="false" ht="15" hidden="false" customHeight="false" outlineLevel="0" collapsed="false">
      <c r="A189" s="11" t="n">
        <v>1</v>
      </c>
      <c r="B189" s="11" t="n">
        <v>188</v>
      </c>
      <c r="C189" s="11" t="s">
        <v>44</v>
      </c>
      <c r="D189" s="11" t="s">
        <v>142</v>
      </c>
      <c r="E189" s="11" t="s">
        <v>166</v>
      </c>
      <c r="F189" s="15" t="n">
        <v>366</v>
      </c>
      <c r="G189" s="15" t="n">
        <f aca="false">IF(I189=TRUE(),"",SUMIFS('Values (Both)'!$D$2:$D$63,'Values (Both)'!$E$2:$E$63,J189))</f>
        <v>1172</v>
      </c>
      <c r="H189" s="16" t="n">
        <f aca="false">IF(I189=TRUE(),"",G189-F189)</f>
        <v>806</v>
      </c>
      <c r="I189" s="17" t="b">
        <f aca="false">FALSE()</f>
        <v>0</v>
      </c>
      <c r="J189" s="13" t="str">
        <f aca="false">A189&amp;"|"&amp;C189</f>
        <v>1|50x Paldean Fates</v>
      </c>
    </row>
    <row r="190" customFormat="false" ht="15" hidden="false" customHeight="false" outlineLevel="0" collapsed="false">
      <c r="A190" s="11" t="n">
        <v>1</v>
      </c>
      <c r="B190" s="11" t="n">
        <v>189</v>
      </c>
      <c r="C190" s="11" t="s">
        <v>36</v>
      </c>
      <c r="D190" s="11" t="s">
        <v>132</v>
      </c>
      <c r="E190" s="11" t="s">
        <v>145</v>
      </c>
      <c r="F190" s="15" t="n">
        <v>360</v>
      </c>
      <c r="G190" s="15" t="n">
        <f aca="false">IF(I190=TRUE(),"",SUMIFS('Values (Both)'!$D$2:$D$63,'Values (Both)'!$E$2:$E$63,J190))</f>
        <v>3</v>
      </c>
      <c r="H190" s="16" t="n">
        <f aca="false">IF(I190=TRUE(),"",G190-F190)</f>
        <v>-357</v>
      </c>
      <c r="I190" s="17" t="b">
        <f aca="false">FALSE()</f>
        <v>0</v>
      </c>
      <c r="J190" s="13" t="str">
        <f aca="false">A190&amp;"|"&amp;C190</f>
        <v>1|Single Pack Simplified Chinese Gem Series 4</v>
      </c>
    </row>
    <row r="191" customFormat="false" ht="15" hidden="false" customHeight="false" outlineLevel="0" collapsed="false">
      <c r="A191" s="11" t="n">
        <v>1</v>
      </c>
      <c r="B191" s="11" t="n">
        <v>190</v>
      </c>
      <c r="C191" s="11" t="s">
        <v>36</v>
      </c>
      <c r="D191" s="11" t="s">
        <v>132</v>
      </c>
      <c r="E191" s="11" t="s">
        <v>185</v>
      </c>
      <c r="F191" s="15" t="n">
        <v>405</v>
      </c>
      <c r="G191" s="15" t="n">
        <f aca="false">IF(I191=TRUE(),"",SUMIFS('Values (Both)'!$D$2:$D$63,'Values (Both)'!$E$2:$E$63,J191))</f>
        <v>3</v>
      </c>
      <c r="H191" s="16" t="n">
        <f aca="false">IF(I191=TRUE(),"",G191-F191)</f>
        <v>-402</v>
      </c>
      <c r="I191" s="17" t="b">
        <f aca="false">FALSE()</f>
        <v>0</v>
      </c>
      <c r="J191" s="13" t="str">
        <f aca="false">A191&amp;"|"&amp;C191</f>
        <v>1|Single Pack Simplified Chinese Gem Series 4</v>
      </c>
    </row>
    <row r="192" customFormat="false" ht="15" hidden="false" customHeight="false" outlineLevel="0" collapsed="false">
      <c r="A192" s="11" t="n">
        <v>1</v>
      </c>
      <c r="B192" s="11" t="n">
        <v>191</v>
      </c>
      <c r="C192" s="11" t="s">
        <v>36</v>
      </c>
      <c r="D192" s="11" t="s">
        <v>132</v>
      </c>
      <c r="E192" s="11" t="s">
        <v>143</v>
      </c>
      <c r="F192" s="15" t="n">
        <v>405</v>
      </c>
      <c r="G192" s="15" t="n">
        <f aca="false">IF(I192=TRUE(),"",SUMIFS('Values (Both)'!$D$2:$D$63,'Values (Both)'!$E$2:$E$63,J192))</f>
        <v>3</v>
      </c>
      <c r="H192" s="16" t="n">
        <f aca="false">IF(I192=TRUE(),"",G192-F192)</f>
        <v>-402</v>
      </c>
      <c r="I192" s="17" t="b">
        <f aca="false">FALSE()</f>
        <v>0</v>
      </c>
      <c r="J192" s="13" t="str">
        <f aca="false">A192&amp;"|"&amp;C192</f>
        <v>1|Single Pack Simplified Chinese Gem Series 4</v>
      </c>
    </row>
    <row r="193" customFormat="false" ht="15" hidden="false" customHeight="false" outlineLevel="0" collapsed="false">
      <c r="A193" s="11" t="n">
        <v>1</v>
      </c>
      <c r="B193" s="11" t="n">
        <v>192</v>
      </c>
      <c r="C193" s="11" t="s">
        <v>36</v>
      </c>
      <c r="D193" s="11" t="s">
        <v>132</v>
      </c>
      <c r="E193" s="11" t="s">
        <v>143</v>
      </c>
      <c r="F193" s="15" t="n">
        <v>428</v>
      </c>
      <c r="G193" s="15" t="n">
        <f aca="false">IF(I193=TRUE(),"",SUMIFS('Values (Both)'!$D$2:$D$63,'Values (Both)'!$E$2:$E$63,J193))</f>
        <v>3</v>
      </c>
      <c r="H193" s="16" t="n">
        <f aca="false">IF(I193=TRUE(),"",G193-F193)</f>
        <v>-425</v>
      </c>
      <c r="I193" s="17" t="b">
        <f aca="false">FALSE()</f>
        <v>0</v>
      </c>
      <c r="J193" s="13" t="str">
        <f aca="false">A193&amp;"|"&amp;C193</f>
        <v>1|Single Pack Simplified Chinese Gem Series 4</v>
      </c>
    </row>
    <row r="194" customFormat="false" ht="15" hidden="false" customHeight="false" outlineLevel="0" collapsed="false">
      <c r="A194" s="11" t="n">
        <v>1</v>
      </c>
      <c r="B194" s="11" t="n">
        <v>193</v>
      </c>
      <c r="C194" s="11" t="s">
        <v>45</v>
      </c>
      <c r="D194" s="11" t="s">
        <v>142</v>
      </c>
      <c r="E194" s="11" t="s">
        <v>185</v>
      </c>
      <c r="F194" s="15" t="n">
        <v>425</v>
      </c>
      <c r="G194" s="15" t="n">
        <f aca="false">IF(I194=TRUE(),"",SUMIFS('Values (Both)'!$D$2:$D$63,'Values (Both)'!$E$2:$E$63,J194))</f>
        <v>680</v>
      </c>
      <c r="H194" s="16" t="n">
        <f aca="false">IF(I194=TRUE(),"",G194-F194)</f>
        <v>255</v>
      </c>
      <c r="I194" s="17" t="b">
        <f aca="false">FALSE()</f>
        <v>0</v>
      </c>
      <c r="J194" s="13" t="str">
        <f aca="false">A194&amp;"|"&amp;C194</f>
        <v>1|50x Ascended Heroes</v>
      </c>
    </row>
    <row r="195" customFormat="false" ht="15" hidden="false" customHeight="false" outlineLevel="0" collapsed="false">
      <c r="A195" s="11" t="n">
        <v>1</v>
      </c>
      <c r="B195" s="11" t="n">
        <v>194</v>
      </c>
      <c r="C195" s="11" t="s">
        <v>36</v>
      </c>
      <c r="D195" s="11" t="s">
        <v>132</v>
      </c>
      <c r="E195" s="11" t="s">
        <v>136</v>
      </c>
      <c r="F195" s="15" t="n">
        <v>425</v>
      </c>
      <c r="G195" s="15" t="n">
        <f aca="false">IF(I195=TRUE(),"",SUMIFS('Values (Both)'!$D$2:$D$63,'Values (Both)'!$E$2:$E$63,J195))</f>
        <v>3</v>
      </c>
      <c r="H195" s="16" t="n">
        <f aca="false">IF(I195=TRUE(),"",G195-F195)</f>
        <v>-422</v>
      </c>
      <c r="I195" s="17" t="b">
        <f aca="false">FALSE()</f>
        <v>0</v>
      </c>
      <c r="J195" s="13" t="str">
        <f aca="false">A195&amp;"|"&amp;C195</f>
        <v>1|Single Pack Simplified Chinese Gem Series 4</v>
      </c>
    </row>
    <row r="196" customFormat="false" ht="15" hidden="false" customHeight="false" outlineLevel="0" collapsed="false">
      <c r="A196" s="11" t="n">
        <v>1</v>
      </c>
      <c r="B196" s="11" t="n">
        <v>195</v>
      </c>
      <c r="C196" s="11" t="s">
        <v>41</v>
      </c>
      <c r="D196" s="11" t="s">
        <v>142</v>
      </c>
      <c r="E196" s="11" t="s">
        <v>136</v>
      </c>
      <c r="F196" s="15" t="n">
        <v>435</v>
      </c>
      <c r="G196" s="15" t="n">
        <f aca="false">IF(I196=TRUE(),"",SUMIFS('Values (Both)'!$D$2:$D$63,'Values (Both)'!$E$2:$E$63,J196))</f>
        <v>558.6</v>
      </c>
      <c r="H196" s="16" t="n">
        <f aca="false">IF(I196=TRUE(),"",G196-F196)</f>
        <v>123.6</v>
      </c>
      <c r="I196" s="17" t="b">
        <f aca="false">FALSE()</f>
        <v>0</v>
      </c>
      <c r="J196" s="13" t="str">
        <f aca="false">A196&amp;"|"&amp;C196</f>
        <v>1|50x Temporal Force</v>
      </c>
    </row>
    <row r="197" customFormat="false" ht="15" hidden="false" customHeight="false" outlineLevel="0" collapsed="false">
      <c r="A197" s="11" t="n">
        <v>1</v>
      </c>
      <c r="B197" s="11" t="n">
        <v>196</v>
      </c>
      <c r="C197" s="11" t="s">
        <v>36</v>
      </c>
      <c r="D197" s="11" t="s">
        <v>132</v>
      </c>
      <c r="E197" s="11" t="s">
        <v>186</v>
      </c>
      <c r="F197" s="15" t="n">
        <v>398</v>
      </c>
      <c r="G197" s="15" t="n">
        <f aca="false">IF(I197=TRUE(),"",SUMIFS('Values (Both)'!$D$2:$D$63,'Values (Both)'!$E$2:$E$63,J197))</f>
        <v>3</v>
      </c>
      <c r="H197" s="16" t="n">
        <f aca="false">IF(I197=TRUE(),"",G197-F197)</f>
        <v>-395</v>
      </c>
      <c r="I197" s="17" t="b">
        <f aca="false">FALSE()</f>
        <v>0</v>
      </c>
      <c r="J197" s="13" t="str">
        <f aca="false">A197&amp;"|"&amp;C197</f>
        <v>1|Single Pack Simplified Chinese Gem Series 4</v>
      </c>
    </row>
    <row r="198" customFormat="false" ht="15" hidden="false" customHeight="false" outlineLevel="0" collapsed="false">
      <c r="A198" s="11" t="n">
        <v>1</v>
      </c>
      <c r="B198" s="11" t="n">
        <v>197</v>
      </c>
      <c r="C198" s="11" t="s">
        <v>36</v>
      </c>
      <c r="D198" s="11" t="s">
        <v>132</v>
      </c>
      <c r="E198" s="11" t="s">
        <v>187</v>
      </c>
      <c r="F198" s="15" t="n">
        <v>405</v>
      </c>
      <c r="G198" s="15" t="n">
        <f aca="false">IF(I198=TRUE(),"",SUMIFS('Values (Both)'!$D$2:$D$63,'Values (Both)'!$E$2:$E$63,J198))</f>
        <v>3</v>
      </c>
      <c r="H198" s="16" t="n">
        <f aca="false">IF(I198=TRUE(),"",G198-F198)</f>
        <v>-402</v>
      </c>
      <c r="I198" s="17" t="b">
        <f aca="false">FALSE()</f>
        <v>0</v>
      </c>
      <c r="J198" s="13" t="str">
        <f aca="false">A198&amp;"|"&amp;C198</f>
        <v>1|Single Pack Simplified Chinese Gem Series 4</v>
      </c>
    </row>
    <row r="199" customFormat="false" ht="15" hidden="false" customHeight="false" outlineLevel="0" collapsed="false">
      <c r="A199" s="11" t="n">
        <v>1</v>
      </c>
      <c r="B199" s="11" t="n">
        <v>198</v>
      </c>
      <c r="C199" s="11" t="s">
        <v>36</v>
      </c>
      <c r="D199" s="11" t="s">
        <v>132</v>
      </c>
      <c r="E199" s="11" t="s">
        <v>185</v>
      </c>
      <c r="F199" s="15" t="n">
        <v>418</v>
      </c>
      <c r="G199" s="15" t="n">
        <f aca="false">IF(I199=TRUE(),"",SUMIFS('Values (Both)'!$D$2:$D$63,'Values (Both)'!$E$2:$E$63,J199))</f>
        <v>3</v>
      </c>
      <c r="H199" s="16" t="n">
        <f aca="false">IF(I199=TRUE(),"",G199-F199)</f>
        <v>-415</v>
      </c>
      <c r="I199" s="17" t="b">
        <f aca="false">FALSE()</f>
        <v>0</v>
      </c>
      <c r="J199" s="13" t="str">
        <f aca="false">A199&amp;"|"&amp;C199</f>
        <v>1|Single Pack Simplified Chinese Gem Series 4</v>
      </c>
    </row>
    <row r="200" customFormat="false" ht="15" hidden="false" customHeight="false" outlineLevel="0" collapsed="false">
      <c r="A200" s="11" t="n">
        <v>1</v>
      </c>
      <c r="B200" s="11" t="n">
        <v>199</v>
      </c>
      <c r="C200" s="11" t="s">
        <v>36</v>
      </c>
      <c r="D200" s="11" t="s">
        <v>132</v>
      </c>
      <c r="E200" s="11" t="s">
        <v>188</v>
      </c>
      <c r="F200" s="15" t="n">
        <v>415</v>
      </c>
      <c r="G200" s="15" t="n">
        <f aca="false">IF(I200=TRUE(),"",SUMIFS('Values (Both)'!$D$2:$D$63,'Values (Both)'!$E$2:$E$63,J200))</f>
        <v>3</v>
      </c>
      <c r="H200" s="16" t="n">
        <f aca="false">IF(I200=TRUE(),"",G200-F200)</f>
        <v>-412</v>
      </c>
      <c r="I200" s="17" t="b">
        <f aca="false">FALSE()</f>
        <v>0</v>
      </c>
      <c r="J200" s="13" t="str">
        <f aca="false">A200&amp;"|"&amp;C200</f>
        <v>1|Single Pack Simplified Chinese Gem Series 4</v>
      </c>
    </row>
    <row r="201" customFormat="false" ht="15" hidden="false" customHeight="false" outlineLevel="0" collapsed="false">
      <c r="A201" s="11" t="n">
        <v>1</v>
      </c>
      <c r="B201" s="11" t="n">
        <v>200</v>
      </c>
      <c r="C201" s="11" t="s">
        <v>36</v>
      </c>
      <c r="D201" s="11" t="s">
        <v>132</v>
      </c>
      <c r="E201" s="11" t="s">
        <v>187</v>
      </c>
      <c r="F201" s="15" t="n">
        <v>409</v>
      </c>
      <c r="G201" s="15" t="n">
        <f aca="false">IF(I201=TRUE(),"",SUMIFS('Values (Both)'!$D$2:$D$63,'Values (Both)'!$E$2:$E$63,J201))</f>
        <v>3</v>
      </c>
      <c r="H201" s="16" t="n">
        <f aca="false">IF(I201=TRUE(),"",G201-F201)</f>
        <v>-406</v>
      </c>
      <c r="I201" s="17" t="b">
        <f aca="false">FALSE()</f>
        <v>0</v>
      </c>
      <c r="J201" s="13" t="str">
        <f aca="false">A201&amp;"|"&amp;C201</f>
        <v>1|Single Pack Simplified Chinese Gem Series 4</v>
      </c>
    </row>
    <row r="202" customFormat="false" ht="15" hidden="false" customHeight="false" outlineLevel="0" collapsed="false">
      <c r="A202" s="11" t="n">
        <v>1</v>
      </c>
      <c r="B202" s="11" t="n">
        <v>201</v>
      </c>
      <c r="C202" s="11" t="s">
        <v>36</v>
      </c>
      <c r="D202" s="11" t="s">
        <v>132</v>
      </c>
      <c r="E202" s="11" t="s">
        <v>135</v>
      </c>
      <c r="F202" s="15" t="n">
        <v>420</v>
      </c>
      <c r="G202" s="15" t="n">
        <f aca="false">IF(I202=TRUE(),"",SUMIFS('Values (Both)'!$D$2:$D$63,'Values (Both)'!$E$2:$E$63,J202))</f>
        <v>3</v>
      </c>
      <c r="H202" s="16" t="n">
        <f aca="false">IF(I202=TRUE(),"",G202-F202)</f>
        <v>-417</v>
      </c>
      <c r="I202" s="17" t="b">
        <f aca="false">FALSE()</f>
        <v>0</v>
      </c>
      <c r="J202" s="13" t="str">
        <f aca="false">A202&amp;"|"&amp;C202</f>
        <v>1|Single Pack Simplified Chinese Gem Series 4</v>
      </c>
    </row>
    <row r="203" customFormat="false" ht="15" hidden="false" customHeight="false" outlineLevel="0" collapsed="false">
      <c r="A203" s="11" t="n">
        <v>1</v>
      </c>
      <c r="B203" s="11" t="n">
        <v>202</v>
      </c>
      <c r="C203" s="11" t="s">
        <v>36</v>
      </c>
      <c r="D203" s="11" t="s">
        <v>132</v>
      </c>
      <c r="E203" s="11" t="s">
        <v>187</v>
      </c>
      <c r="F203" s="15" t="n">
        <v>419</v>
      </c>
      <c r="G203" s="15" t="n">
        <f aca="false">IF(I203=TRUE(),"",SUMIFS('Values (Both)'!$D$2:$D$63,'Values (Both)'!$E$2:$E$63,J203))</f>
        <v>3</v>
      </c>
      <c r="H203" s="16" t="n">
        <f aca="false">IF(I203=TRUE(),"",G203-F203)</f>
        <v>-416</v>
      </c>
      <c r="I203" s="17" t="b">
        <f aca="false">FALSE()</f>
        <v>0</v>
      </c>
      <c r="J203" s="13" t="str">
        <f aca="false">A203&amp;"|"&amp;C203</f>
        <v>1|Single Pack Simplified Chinese Gem Series 4</v>
      </c>
    </row>
    <row r="204" customFormat="false" ht="15" hidden="false" customHeight="false" outlineLevel="0" collapsed="false">
      <c r="A204" s="11" t="n">
        <v>1</v>
      </c>
      <c r="B204" s="11" t="n">
        <v>203</v>
      </c>
      <c r="C204" s="11" t="s">
        <v>36</v>
      </c>
      <c r="D204" s="11" t="s">
        <v>132</v>
      </c>
      <c r="E204" s="11" t="s">
        <v>135</v>
      </c>
      <c r="F204" s="15" t="n">
        <v>425</v>
      </c>
      <c r="G204" s="15" t="n">
        <f aca="false">IF(I204=TRUE(),"",SUMIFS('Values (Both)'!$D$2:$D$63,'Values (Both)'!$E$2:$E$63,J204))</f>
        <v>3</v>
      </c>
      <c r="H204" s="16" t="n">
        <f aca="false">IF(I204=TRUE(),"",G204-F204)</f>
        <v>-422</v>
      </c>
      <c r="I204" s="17" t="b">
        <f aca="false">FALSE()</f>
        <v>0</v>
      </c>
      <c r="J204" s="13" t="str">
        <f aca="false">A204&amp;"|"&amp;C204</f>
        <v>1|Single Pack Simplified Chinese Gem Series 4</v>
      </c>
    </row>
    <row r="205" customFormat="false" ht="15" hidden="false" customHeight="false" outlineLevel="0" collapsed="false">
      <c r="A205" s="11" t="n">
        <v>1</v>
      </c>
      <c r="B205" s="11" t="n">
        <v>204</v>
      </c>
      <c r="C205" s="11" t="s">
        <v>36</v>
      </c>
      <c r="D205" s="11" t="s">
        <v>132</v>
      </c>
      <c r="E205" s="11" t="s">
        <v>143</v>
      </c>
      <c r="F205" s="15" t="n">
        <v>440</v>
      </c>
      <c r="G205" s="15" t="n">
        <f aca="false">IF(I205=TRUE(),"",SUMIFS('Values (Both)'!$D$2:$D$63,'Values (Both)'!$E$2:$E$63,J205))</f>
        <v>3</v>
      </c>
      <c r="H205" s="16" t="n">
        <f aca="false">IF(I205=TRUE(),"",G205-F205)</f>
        <v>-437</v>
      </c>
      <c r="I205" s="17" t="b">
        <f aca="false">FALSE()</f>
        <v>0</v>
      </c>
      <c r="J205" s="13" t="str">
        <f aca="false">A205&amp;"|"&amp;C205</f>
        <v>1|Single Pack Simplified Chinese Gem Series 4</v>
      </c>
    </row>
    <row r="206" customFormat="false" ht="15" hidden="false" customHeight="false" outlineLevel="0" collapsed="false">
      <c r="A206" s="11" t="n">
        <v>1</v>
      </c>
      <c r="B206" s="11" t="n">
        <v>205</v>
      </c>
      <c r="C206" s="11" t="s">
        <v>36</v>
      </c>
      <c r="D206" s="11" t="s">
        <v>132</v>
      </c>
      <c r="E206" s="11" t="s">
        <v>143</v>
      </c>
      <c r="F206" s="15" t="n">
        <v>435</v>
      </c>
      <c r="G206" s="15" t="n">
        <f aca="false">IF(I206=TRUE(),"",SUMIFS('Values (Both)'!$D$2:$D$63,'Values (Both)'!$E$2:$E$63,J206))</f>
        <v>3</v>
      </c>
      <c r="H206" s="16" t="n">
        <f aca="false">IF(I206=TRUE(),"",G206-F206)</f>
        <v>-432</v>
      </c>
      <c r="I206" s="17" t="b">
        <f aca="false">FALSE()</f>
        <v>0</v>
      </c>
      <c r="J206" s="13" t="str">
        <f aca="false">A206&amp;"|"&amp;C206</f>
        <v>1|Single Pack Simplified Chinese Gem Series 4</v>
      </c>
    </row>
    <row r="207" customFormat="false" ht="15" hidden="false" customHeight="false" outlineLevel="0" collapsed="false">
      <c r="A207" s="11" t="n">
        <v>1</v>
      </c>
      <c r="B207" s="11" t="n">
        <v>206</v>
      </c>
      <c r="C207" s="11" t="s">
        <v>54</v>
      </c>
      <c r="D207" s="11" t="s">
        <v>142</v>
      </c>
      <c r="E207" s="11" t="s">
        <v>143</v>
      </c>
      <c r="F207" s="15" t="n">
        <v>465</v>
      </c>
      <c r="G207" s="15" t="n">
        <f aca="false">IF(I207=TRUE(),"",SUMIFS('Values (Both)'!$D$2:$D$63,'Values (Both)'!$E$2:$E$63,J207))</f>
        <v>356.5</v>
      </c>
      <c r="H207" s="16" t="n">
        <f aca="false">IF(I207=TRUE(),"",G207-F207)</f>
        <v>-108.5</v>
      </c>
      <c r="I207" s="17" t="b">
        <f aca="false">FALSE()</f>
        <v>0</v>
      </c>
      <c r="J207" s="13" t="str">
        <f aca="false">A207&amp;"|"&amp;C207</f>
        <v>1|50x Pitch Black</v>
      </c>
    </row>
    <row r="208" customFormat="false" ht="15" hidden="false" customHeight="false" outlineLevel="0" collapsed="false">
      <c r="A208" s="11" t="n">
        <v>1</v>
      </c>
      <c r="B208" s="11" t="n">
        <v>207</v>
      </c>
      <c r="C208" s="11" t="s">
        <v>36</v>
      </c>
      <c r="D208" s="11" t="s">
        <v>132</v>
      </c>
      <c r="E208" s="11" t="s">
        <v>189</v>
      </c>
      <c r="F208" s="15" t="n">
        <v>500</v>
      </c>
      <c r="G208" s="15" t="n">
        <f aca="false">IF(I208=TRUE(),"",SUMIFS('Values (Both)'!$D$2:$D$63,'Values (Both)'!$E$2:$E$63,J208))</f>
        <v>3</v>
      </c>
      <c r="H208" s="16" t="n">
        <f aca="false">IF(I208=TRUE(),"",G208-F208)</f>
        <v>-497</v>
      </c>
      <c r="I208" s="17" t="b">
        <f aca="false">FALSE()</f>
        <v>0</v>
      </c>
      <c r="J208" s="13" t="str">
        <f aca="false">A208&amp;"|"&amp;C208</f>
        <v>1|Single Pack Simplified Chinese Gem Series 4</v>
      </c>
    </row>
    <row r="209" customFormat="false" ht="15" hidden="false" customHeight="false" outlineLevel="0" collapsed="false">
      <c r="A209" s="11" t="n">
        <v>1</v>
      </c>
      <c r="B209" s="11" t="n">
        <v>208</v>
      </c>
      <c r="C209" s="11" t="s">
        <v>39</v>
      </c>
      <c r="D209" s="11" t="s">
        <v>142</v>
      </c>
      <c r="E209" s="11" t="s">
        <v>189</v>
      </c>
      <c r="F209" s="15" t="n">
        <v>480</v>
      </c>
      <c r="G209" s="15" t="n">
        <f aca="false">IF(I209=TRUE(),"",SUMIFS('Values (Both)'!$D$2:$D$63,'Values (Both)'!$E$2:$E$63,J209))</f>
        <v>430</v>
      </c>
      <c r="H209" s="16" t="n">
        <f aca="false">IF(I209=TRUE(),"",G209-F209)</f>
        <v>-50</v>
      </c>
      <c r="I209" s="17" t="b">
        <f aca="false">FALSE()</f>
        <v>0</v>
      </c>
      <c r="J209" s="13" t="str">
        <f aca="false">A209&amp;"|"&amp;C209</f>
        <v>1|50x Surging Sparks</v>
      </c>
    </row>
    <row r="210" customFormat="false" ht="15" hidden="false" customHeight="false" outlineLevel="0" collapsed="false">
      <c r="A210" s="11" t="n">
        <v>1</v>
      </c>
      <c r="B210" s="11" t="n">
        <v>209</v>
      </c>
      <c r="C210" s="11" t="s">
        <v>36</v>
      </c>
      <c r="D210" s="11" t="s">
        <v>132</v>
      </c>
      <c r="E210" s="11" t="s">
        <v>185</v>
      </c>
      <c r="F210" s="15" t="n">
        <v>519</v>
      </c>
      <c r="G210" s="15" t="n">
        <f aca="false">IF(I210=TRUE(),"",SUMIFS('Values (Both)'!$D$2:$D$63,'Values (Both)'!$E$2:$E$63,J210))</f>
        <v>3</v>
      </c>
      <c r="H210" s="16" t="n">
        <f aca="false">IF(I210=TRUE(),"",G210-F210)</f>
        <v>-516</v>
      </c>
      <c r="I210" s="17" t="b">
        <f aca="false">FALSE()</f>
        <v>0</v>
      </c>
      <c r="J210" s="13" t="str">
        <f aca="false">A210&amp;"|"&amp;C210</f>
        <v>1|Single Pack Simplified Chinese Gem Series 4</v>
      </c>
    </row>
    <row r="211" customFormat="false" ht="15" hidden="false" customHeight="false" outlineLevel="0" collapsed="false">
      <c r="A211" s="11" t="n">
        <v>1</v>
      </c>
      <c r="B211" s="11" t="n">
        <v>210</v>
      </c>
      <c r="C211" s="11" t="s">
        <v>47</v>
      </c>
      <c r="D211" s="11" t="s">
        <v>142</v>
      </c>
      <c r="E211" s="11" t="s">
        <v>143</v>
      </c>
      <c r="F211" s="15" t="n">
        <v>450</v>
      </c>
      <c r="G211" s="15" t="n">
        <f aca="false">IF(I211=TRUE(),"",SUMIFS('Values (Both)'!$D$2:$D$63,'Values (Both)'!$E$2:$E$63,J211))</f>
        <v>421.5</v>
      </c>
      <c r="H211" s="16" t="n">
        <f aca="false">IF(I211=TRUE(),"",G211-F211)</f>
        <v>-28.5</v>
      </c>
      <c r="I211" s="17" t="b">
        <f aca="false">FALSE()</f>
        <v>0</v>
      </c>
      <c r="J211" s="13" t="str">
        <f aca="false">A211&amp;"|"&amp;C211</f>
        <v>1|50x Paradox Rift</v>
      </c>
    </row>
    <row r="212" customFormat="false" ht="15" hidden="false" customHeight="false" outlineLevel="0" collapsed="false">
      <c r="A212" s="11" t="n">
        <v>1</v>
      </c>
      <c r="B212" s="11" t="n">
        <v>211</v>
      </c>
      <c r="C212" s="11" t="s">
        <v>54</v>
      </c>
      <c r="D212" s="11" t="s">
        <v>142</v>
      </c>
      <c r="E212" s="11" t="s">
        <v>189</v>
      </c>
      <c r="F212" s="15" t="n">
        <v>458</v>
      </c>
      <c r="G212" s="15" t="n">
        <f aca="false">IF(I212=TRUE(),"",SUMIFS('Values (Both)'!$D$2:$D$63,'Values (Both)'!$E$2:$E$63,J212))</f>
        <v>356.5</v>
      </c>
      <c r="H212" s="16" t="n">
        <f aca="false">IF(I212=TRUE(),"",G212-F212)</f>
        <v>-101.5</v>
      </c>
      <c r="I212" s="17" t="b">
        <f aca="false">FALSE()</f>
        <v>0</v>
      </c>
      <c r="J212" s="13" t="str">
        <f aca="false">A212&amp;"|"&amp;C212</f>
        <v>1|50x Pitch Black</v>
      </c>
    </row>
    <row r="213" customFormat="false" ht="15" hidden="false" customHeight="false" outlineLevel="0" collapsed="false">
      <c r="A213" s="11" t="n">
        <v>1</v>
      </c>
      <c r="B213" s="11" t="n">
        <v>212</v>
      </c>
      <c r="C213" s="11" t="s">
        <v>36</v>
      </c>
      <c r="D213" s="11" t="s">
        <v>132</v>
      </c>
      <c r="E213" s="11" t="s">
        <v>143</v>
      </c>
      <c r="F213" s="15" t="n">
        <v>429</v>
      </c>
      <c r="G213" s="15" t="n">
        <f aca="false">IF(I213=TRUE(),"",SUMIFS('Values (Both)'!$D$2:$D$63,'Values (Both)'!$E$2:$E$63,J213))</f>
        <v>3</v>
      </c>
      <c r="H213" s="16" t="n">
        <f aca="false">IF(I213=TRUE(),"",G213-F213)</f>
        <v>-426</v>
      </c>
      <c r="I213" s="17" t="b">
        <f aca="false">FALSE()</f>
        <v>0</v>
      </c>
      <c r="J213" s="13" t="str">
        <f aca="false">A213&amp;"|"&amp;C213</f>
        <v>1|Single Pack Simplified Chinese Gem Series 4</v>
      </c>
    </row>
    <row r="214" customFormat="false" ht="15" hidden="false" customHeight="false" outlineLevel="0" collapsed="false">
      <c r="A214" s="11" t="n">
        <v>1</v>
      </c>
      <c r="B214" s="11" t="n">
        <v>213</v>
      </c>
      <c r="C214" s="11" t="s">
        <v>36</v>
      </c>
      <c r="D214" s="11" t="s">
        <v>132</v>
      </c>
      <c r="E214" s="11" t="s">
        <v>143</v>
      </c>
      <c r="F214" s="15" t="n">
        <v>418</v>
      </c>
      <c r="G214" s="15" t="n">
        <f aca="false">IF(I214=TRUE(),"",SUMIFS('Values (Both)'!$D$2:$D$63,'Values (Both)'!$E$2:$E$63,J214))</f>
        <v>3</v>
      </c>
      <c r="H214" s="16" t="n">
        <f aca="false">IF(I214=TRUE(),"",G214-F214)</f>
        <v>-415</v>
      </c>
      <c r="I214" s="17" t="b">
        <f aca="false">FALSE()</f>
        <v>0</v>
      </c>
      <c r="J214" s="13" t="str">
        <f aca="false">A214&amp;"|"&amp;C214</f>
        <v>1|Single Pack Simplified Chinese Gem Series 4</v>
      </c>
    </row>
    <row r="215" customFormat="false" ht="15" hidden="false" customHeight="false" outlineLevel="0" collapsed="false">
      <c r="A215" s="11" t="n">
        <v>1</v>
      </c>
      <c r="B215" s="11" t="n">
        <v>214</v>
      </c>
      <c r="C215" s="11" t="s">
        <v>36</v>
      </c>
      <c r="D215" s="11" t="s">
        <v>132</v>
      </c>
      <c r="E215" s="11" t="s">
        <v>143</v>
      </c>
      <c r="F215" s="15" t="n">
        <v>458</v>
      </c>
      <c r="G215" s="15" t="n">
        <f aca="false">IF(I215=TRUE(),"",SUMIFS('Values (Both)'!$D$2:$D$63,'Values (Both)'!$E$2:$E$63,J215))</f>
        <v>3</v>
      </c>
      <c r="H215" s="16" t="n">
        <f aca="false">IF(I215=TRUE(),"",G215-F215)</f>
        <v>-455</v>
      </c>
      <c r="I215" s="17" t="b">
        <f aca="false">FALSE()</f>
        <v>0</v>
      </c>
      <c r="J215" s="13" t="str">
        <f aca="false">A215&amp;"|"&amp;C215</f>
        <v>1|Single Pack Simplified Chinese Gem Series 4</v>
      </c>
    </row>
    <row r="216" customFormat="false" ht="15" hidden="false" customHeight="false" outlineLevel="0" collapsed="false">
      <c r="A216" s="11" t="n">
        <v>1</v>
      </c>
      <c r="B216" s="11" t="n">
        <v>215</v>
      </c>
      <c r="C216" s="11" t="s">
        <v>49</v>
      </c>
      <c r="D216" s="11" t="s">
        <v>142</v>
      </c>
      <c r="E216" s="11" t="s">
        <v>175</v>
      </c>
      <c r="F216" s="15" t="n">
        <v>450</v>
      </c>
      <c r="G216" s="15" t="n">
        <f aca="false">IF(I216=TRUE(),"",SUMIFS('Values (Both)'!$D$2:$D$63,'Values (Both)'!$E$2:$E$63,J216))</f>
        <v>471.5</v>
      </c>
      <c r="H216" s="16" t="n">
        <f aca="false">IF(I216=TRUE(),"",G216-F216)</f>
        <v>21.5</v>
      </c>
      <c r="I216" s="17" t="b">
        <f aca="false">FALSE()</f>
        <v>0</v>
      </c>
      <c r="J216" s="13" t="str">
        <f aca="false">A216&amp;"|"&amp;C216</f>
        <v>1|50x Scarlet &amp; Violet</v>
      </c>
    </row>
    <row r="217" customFormat="false" ht="15" hidden="false" customHeight="false" outlineLevel="0" collapsed="false">
      <c r="A217" s="11" t="n">
        <v>1</v>
      </c>
      <c r="B217" s="11" t="n">
        <v>216</v>
      </c>
      <c r="C217" s="11" t="s">
        <v>37</v>
      </c>
      <c r="D217" s="11" t="s">
        <v>141</v>
      </c>
      <c r="E217" s="11" t="s">
        <v>143</v>
      </c>
      <c r="F217" s="15" t="n">
        <v>429</v>
      </c>
      <c r="G217" s="15" t="str">
        <f aca="false">IF(I217=TRUE(),"",SUMIFS('Values (Both)'!$D$2:$D$63,'Values (Both)'!$E$2:$E$63,J217))</f>
        <v/>
      </c>
      <c r="H217" s="16" t="str">
        <f aca="false">IF(I217=TRUE(),"",G217-F217)</f>
        <v/>
      </c>
      <c r="I217" s="17" t="b">
        <f aca="false">TRUE()</f>
        <v>1</v>
      </c>
      <c r="J217" s="13" t="str">
        <f aca="false">A217&amp;"|"&amp;C217</f>
        <v>1|DECLINED (no product)</v>
      </c>
    </row>
    <row r="218" customFormat="false" ht="15" hidden="false" customHeight="false" outlineLevel="0" collapsed="false">
      <c r="A218" s="11" t="n">
        <v>1</v>
      </c>
      <c r="B218" s="11" t="n">
        <v>217</v>
      </c>
      <c r="C218" s="11" t="s">
        <v>45</v>
      </c>
      <c r="D218" s="11" t="s">
        <v>142</v>
      </c>
      <c r="E218" s="11" t="s">
        <v>190</v>
      </c>
      <c r="F218" s="15" t="n">
        <v>425</v>
      </c>
      <c r="G218" s="15" t="n">
        <f aca="false">IF(I218=TRUE(),"",SUMIFS('Values (Both)'!$D$2:$D$63,'Values (Both)'!$E$2:$E$63,J218))</f>
        <v>680</v>
      </c>
      <c r="H218" s="16" t="n">
        <f aca="false">IF(I218=TRUE(),"",G218-F218)</f>
        <v>255</v>
      </c>
      <c r="I218" s="17" t="b">
        <f aca="false">FALSE()</f>
        <v>0</v>
      </c>
      <c r="J218" s="13" t="str">
        <f aca="false">A218&amp;"|"&amp;C218</f>
        <v>1|50x Ascended Heroes</v>
      </c>
    </row>
    <row r="219" customFormat="false" ht="15" hidden="false" customHeight="false" outlineLevel="0" collapsed="false">
      <c r="A219" s="11" t="n">
        <v>1</v>
      </c>
      <c r="B219" s="11" t="n">
        <v>218</v>
      </c>
      <c r="C219" s="11" t="s">
        <v>58</v>
      </c>
      <c r="D219" s="11" t="s">
        <v>142</v>
      </c>
      <c r="E219" s="11" t="s">
        <v>186</v>
      </c>
      <c r="F219" s="15" t="n">
        <v>420</v>
      </c>
      <c r="G219" s="15" t="n">
        <f aca="false">IF(I219=TRUE(),"",SUMIFS('Values (Both)'!$D$2:$D$63,'Values (Both)'!$E$2:$E$63,J219))</f>
        <v>327.5</v>
      </c>
      <c r="H219" s="16" t="n">
        <f aca="false">IF(I219=TRUE(),"",G219-F219)</f>
        <v>-92.5</v>
      </c>
      <c r="I219" s="17" t="b">
        <f aca="false">FALSE()</f>
        <v>0</v>
      </c>
      <c r="J219" s="13" t="str">
        <f aca="false">A219&amp;"|"&amp;C219</f>
        <v>1|50x Journey Together</v>
      </c>
    </row>
    <row r="220" customFormat="false" ht="15" hidden="false" customHeight="false" outlineLevel="0" collapsed="false">
      <c r="A220" s="11" t="n">
        <v>1</v>
      </c>
      <c r="B220" s="11" t="n">
        <v>219</v>
      </c>
      <c r="C220" s="11" t="s">
        <v>36</v>
      </c>
      <c r="D220" s="11" t="s">
        <v>132</v>
      </c>
      <c r="E220" s="11" t="s">
        <v>190</v>
      </c>
      <c r="F220" s="15" t="n">
        <v>486</v>
      </c>
      <c r="G220" s="15" t="n">
        <f aca="false">IF(I220=TRUE(),"",SUMIFS('Values (Both)'!$D$2:$D$63,'Values (Both)'!$E$2:$E$63,J220))</f>
        <v>3</v>
      </c>
      <c r="H220" s="16" t="n">
        <f aca="false">IF(I220=TRUE(),"",G220-F220)</f>
        <v>-483</v>
      </c>
      <c r="I220" s="17" t="b">
        <f aca="false">FALSE()</f>
        <v>0</v>
      </c>
      <c r="J220" s="13" t="str">
        <f aca="false">A220&amp;"|"&amp;C220</f>
        <v>1|Single Pack Simplified Chinese Gem Series 4</v>
      </c>
    </row>
    <row r="221" customFormat="false" ht="15" hidden="false" customHeight="false" outlineLevel="0" collapsed="false">
      <c r="A221" s="11" t="n">
        <v>1</v>
      </c>
      <c r="B221" s="11" t="n">
        <v>220</v>
      </c>
      <c r="C221" s="11" t="s">
        <v>41</v>
      </c>
      <c r="D221" s="11" t="s">
        <v>142</v>
      </c>
      <c r="E221" s="11" t="s">
        <v>191</v>
      </c>
      <c r="F221" s="15" t="n">
        <v>570</v>
      </c>
      <c r="G221" s="15" t="n">
        <f aca="false">IF(I221=TRUE(),"",SUMIFS('Values (Both)'!$D$2:$D$63,'Values (Both)'!$E$2:$E$63,J221))</f>
        <v>558.6</v>
      </c>
      <c r="H221" s="16" t="n">
        <f aca="false">IF(I221=TRUE(),"",G221-F221)</f>
        <v>-11.4</v>
      </c>
      <c r="I221" s="17" t="b">
        <f aca="false">FALSE()</f>
        <v>0</v>
      </c>
      <c r="J221" s="13" t="str">
        <f aca="false">A221&amp;"|"&amp;C221</f>
        <v>1|50x Temporal Force</v>
      </c>
    </row>
    <row r="222" customFormat="false" ht="15" hidden="false" customHeight="false" outlineLevel="0" collapsed="false">
      <c r="A222" s="11" t="n">
        <v>1</v>
      </c>
      <c r="B222" s="11" t="n">
        <v>221</v>
      </c>
      <c r="C222" s="11" t="s">
        <v>37</v>
      </c>
      <c r="D222" s="11" t="s">
        <v>141</v>
      </c>
      <c r="E222" s="11" t="s">
        <v>190</v>
      </c>
      <c r="F222" s="15" t="n">
        <v>428</v>
      </c>
      <c r="G222" s="15" t="str">
        <f aca="false">IF(I222=TRUE(),"",SUMIFS('Values (Both)'!$D$2:$D$63,'Values (Both)'!$E$2:$E$63,J222))</f>
        <v/>
      </c>
      <c r="H222" s="16" t="str">
        <f aca="false">IF(I222=TRUE(),"",G222-F222)</f>
        <v/>
      </c>
      <c r="I222" s="17" t="b">
        <f aca="false">TRUE()</f>
        <v>1</v>
      </c>
      <c r="J222" s="13" t="str">
        <f aca="false">A222&amp;"|"&amp;C222</f>
        <v>1|DECLINED (no product)</v>
      </c>
    </row>
    <row r="223" customFormat="false" ht="15" hidden="false" customHeight="false" outlineLevel="0" collapsed="false">
      <c r="A223" s="11" t="n">
        <v>1</v>
      </c>
      <c r="B223" s="11" t="n">
        <v>222</v>
      </c>
      <c r="C223" s="11" t="s">
        <v>36</v>
      </c>
      <c r="D223" s="11" t="s">
        <v>132</v>
      </c>
      <c r="E223" s="11" t="s">
        <v>189</v>
      </c>
      <c r="F223" s="15" t="n">
        <v>455</v>
      </c>
      <c r="G223" s="15" t="n">
        <f aca="false">IF(I223=TRUE(),"",SUMIFS('Values (Both)'!$D$2:$D$63,'Values (Both)'!$E$2:$E$63,J223))</f>
        <v>3</v>
      </c>
      <c r="H223" s="16" t="n">
        <f aca="false">IF(I223=TRUE(),"",G223-F223)</f>
        <v>-452</v>
      </c>
      <c r="I223" s="17" t="b">
        <f aca="false">FALSE()</f>
        <v>0</v>
      </c>
      <c r="J223" s="13" t="str">
        <f aca="false">A223&amp;"|"&amp;C223</f>
        <v>1|Single Pack Simplified Chinese Gem Series 4</v>
      </c>
    </row>
    <row r="224" customFormat="false" ht="15" hidden="false" customHeight="false" outlineLevel="0" collapsed="false">
      <c r="A224" s="11" t="n">
        <v>1</v>
      </c>
      <c r="B224" s="11" t="n">
        <v>223</v>
      </c>
      <c r="C224" s="11" t="s">
        <v>62</v>
      </c>
      <c r="D224" s="11" t="s">
        <v>142</v>
      </c>
      <c r="E224" s="11" t="s">
        <v>189</v>
      </c>
      <c r="F224" s="15" t="n">
        <v>440</v>
      </c>
      <c r="G224" s="15" t="n">
        <f aca="false">IF(I224=TRUE(),"",SUMIFS('Values (Both)'!$D$2:$D$63,'Values (Both)'!$E$2:$E$63,J224))</f>
        <v>425</v>
      </c>
      <c r="H224" s="16" t="n">
        <f aca="false">IF(I224=TRUE(),"",G224-F224)</f>
        <v>-15</v>
      </c>
      <c r="I224" s="17" t="b">
        <f aca="false">FALSE()</f>
        <v>0</v>
      </c>
      <c r="J224" s="13" t="str">
        <f aca="false">A224&amp;"|"&amp;C224</f>
        <v>1|50x Twilight Masquerade</v>
      </c>
    </row>
    <row r="225" customFormat="false" ht="15" hidden="false" customHeight="false" outlineLevel="0" collapsed="false">
      <c r="A225" s="11" t="n">
        <v>1</v>
      </c>
      <c r="B225" s="11" t="n">
        <v>224</v>
      </c>
      <c r="C225" s="11" t="s">
        <v>49</v>
      </c>
      <c r="D225" s="11" t="s">
        <v>142</v>
      </c>
      <c r="E225" s="11" t="s">
        <v>187</v>
      </c>
      <c r="F225" s="15" t="n">
        <v>471</v>
      </c>
      <c r="G225" s="15" t="n">
        <f aca="false">IF(I225=TRUE(),"",SUMIFS('Values (Both)'!$D$2:$D$63,'Values (Both)'!$E$2:$E$63,J225))</f>
        <v>471.5</v>
      </c>
      <c r="H225" s="16" t="n">
        <f aca="false">IF(I225=TRUE(),"",G225-F225)</f>
        <v>0.5</v>
      </c>
      <c r="I225" s="17" t="b">
        <f aca="false">FALSE()</f>
        <v>0</v>
      </c>
      <c r="J225" s="13" t="str">
        <f aca="false">A225&amp;"|"&amp;C225</f>
        <v>1|50x Scarlet &amp; Violet</v>
      </c>
    </row>
    <row r="226" customFormat="false" ht="15" hidden="false" customHeight="false" outlineLevel="0" collapsed="false">
      <c r="A226" s="11" t="n">
        <v>1</v>
      </c>
      <c r="B226" s="11" t="n">
        <v>225</v>
      </c>
      <c r="C226" s="11" t="s">
        <v>36</v>
      </c>
      <c r="D226" s="11" t="s">
        <v>132</v>
      </c>
      <c r="E226" s="11" t="s">
        <v>175</v>
      </c>
      <c r="F226" s="15" t="n">
        <v>451</v>
      </c>
      <c r="G226" s="15" t="n">
        <f aca="false">IF(I226=TRUE(),"",SUMIFS('Values (Both)'!$D$2:$D$63,'Values (Both)'!$E$2:$E$63,J226))</f>
        <v>3</v>
      </c>
      <c r="H226" s="16" t="n">
        <f aca="false">IF(I226=TRUE(),"",G226-F226)</f>
        <v>-448</v>
      </c>
      <c r="I226" s="17" t="b">
        <f aca="false">FALSE()</f>
        <v>0</v>
      </c>
      <c r="J226" s="13" t="str">
        <f aca="false">A226&amp;"|"&amp;C226</f>
        <v>1|Single Pack Simplified Chinese Gem Series 4</v>
      </c>
    </row>
    <row r="227" customFormat="false" ht="15" hidden="false" customHeight="false" outlineLevel="0" collapsed="false">
      <c r="A227" s="11" t="n">
        <v>1</v>
      </c>
      <c r="B227" s="11" t="n">
        <v>226</v>
      </c>
      <c r="C227" s="11" t="s">
        <v>49</v>
      </c>
      <c r="D227" s="11" t="s">
        <v>142</v>
      </c>
      <c r="E227" s="11" t="s">
        <v>192</v>
      </c>
      <c r="F227" s="15" t="n">
        <v>442</v>
      </c>
      <c r="G227" s="15" t="n">
        <f aca="false">IF(I227=TRUE(),"",SUMIFS('Values (Both)'!$D$2:$D$63,'Values (Both)'!$E$2:$E$63,J227))</f>
        <v>471.5</v>
      </c>
      <c r="H227" s="16" t="n">
        <f aca="false">IF(I227=TRUE(),"",G227-F227)</f>
        <v>29.5</v>
      </c>
      <c r="I227" s="17" t="b">
        <f aca="false">FALSE()</f>
        <v>0</v>
      </c>
      <c r="J227" s="13" t="str">
        <f aca="false">A227&amp;"|"&amp;C227</f>
        <v>1|50x Scarlet &amp; Violet</v>
      </c>
    </row>
    <row r="228" customFormat="false" ht="15" hidden="false" customHeight="false" outlineLevel="0" collapsed="false">
      <c r="A228" s="11" t="n">
        <v>1</v>
      </c>
      <c r="B228" s="11" t="n">
        <v>227</v>
      </c>
      <c r="C228" s="11" t="s">
        <v>58</v>
      </c>
      <c r="D228" s="11" t="s">
        <v>142</v>
      </c>
      <c r="E228" s="11" t="s">
        <v>166</v>
      </c>
      <c r="F228" s="15" t="n">
        <v>395</v>
      </c>
      <c r="G228" s="15" t="n">
        <f aca="false">IF(I228=TRUE(),"",SUMIFS('Values (Both)'!$D$2:$D$63,'Values (Both)'!$E$2:$E$63,J228))</f>
        <v>327.5</v>
      </c>
      <c r="H228" s="16" t="n">
        <f aca="false">IF(I228=TRUE(),"",G228-F228)</f>
        <v>-67.5</v>
      </c>
      <c r="I228" s="17" t="b">
        <f aca="false">FALSE()</f>
        <v>0</v>
      </c>
      <c r="J228" s="13" t="str">
        <f aca="false">A228&amp;"|"&amp;C228</f>
        <v>1|50x Journey Together</v>
      </c>
    </row>
    <row r="229" customFormat="false" ht="15" hidden="false" customHeight="false" outlineLevel="0" collapsed="false">
      <c r="A229" s="11" t="n">
        <v>1</v>
      </c>
      <c r="B229" s="11" t="n">
        <v>228</v>
      </c>
      <c r="C229" s="11" t="s">
        <v>36</v>
      </c>
      <c r="D229" s="11" t="s">
        <v>132</v>
      </c>
      <c r="E229" s="11" t="s">
        <v>186</v>
      </c>
      <c r="F229" s="15" t="n">
        <v>398</v>
      </c>
      <c r="G229" s="15" t="n">
        <f aca="false">IF(I229=TRUE(),"",SUMIFS('Values (Both)'!$D$2:$D$63,'Values (Both)'!$E$2:$E$63,J229))</f>
        <v>3</v>
      </c>
      <c r="H229" s="16" t="n">
        <f aca="false">IF(I229=TRUE(),"",G229-F229)</f>
        <v>-395</v>
      </c>
      <c r="I229" s="17" t="b">
        <f aca="false">FALSE()</f>
        <v>0</v>
      </c>
      <c r="J229" s="13" t="str">
        <f aca="false">A229&amp;"|"&amp;C229</f>
        <v>1|Single Pack Simplified Chinese Gem Series 4</v>
      </c>
    </row>
    <row r="230" customFormat="false" ht="15" hidden="false" customHeight="false" outlineLevel="0" collapsed="false">
      <c r="A230" s="11" t="n">
        <v>1</v>
      </c>
      <c r="B230" s="11" t="n">
        <v>229</v>
      </c>
      <c r="C230" s="11" t="s">
        <v>36</v>
      </c>
      <c r="D230" s="11" t="s">
        <v>132</v>
      </c>
      <c r="E230" s="11" t="s">
        <v>162</v>
      </c>
      <c r="F230" s="15" t="n">
        <v>408</v>
      </c>
      <c r="G230" s="15" t="n">
        <f aca="false">IF(I230=TRUE(),"",SUMIFS('Values (Both)'!$D$2:$D$63,'Values (Both)'!$E$2:$E$63,J230))</f>
        <v>3</v>
      </c>
      <c r="H230" s="16" t="n">
        <f aca="false">IF(I230=TRUE(),"",G230-F230)</f>
        <v>-405</v>
      </c>
      <c r="I230" s="17" t="b">
        <f aca="false">FALSE()</f>
        <v>0</v>
      </c>
      <c r="J230" s="13" t="str">
        <f aca="false">A230&amp;"|"&amp;C230</f>
        <v>1|Single Pack Simplified Chinese Gem Series 4</v>
      </c>
    </row>
    <row r="231" customFormat="false" ht="15" hidden="false" customHeight="false" outlineLevel="0" collapsed="false">
      <c r="A231" s="11" t="n">
        <v>1</v>
      </c>
      <c r="B231" s="11" t="n">
        <v>230</v>
      </c>
      <c r="C231" s="11" t="s">
        <v>51</v>
      </c>
      <c r="D231" s="11" t="s">
        <v>142</v>
      </c>
      <c r="E231" s="11" t="s">
        <v>192</v>
      </c>
      <c r="F231" s="15" t="n">
        <v>450</v>
      </c>
      <c r="G231" s="15" t="n">
        <f aca="false">IF(I231=TRUE(),"",SUMIFS('Values (Both)'!$D$2:$D$63,'Values (Both)'!$E$2:$E$63,J231))</f>
        <v>300</v>
      </c>
      <c r="H231" s="16" t="n">
        <f aca="false">IF(I231=TRUE(),"",G231-F231)</f>
        <v>-150</v>
      </c>
      <c r="I231" s="17" t="b">
        <f aca="false">FALSE()</f>
        <v>0</v>
      </c>
      <c r="J231" s="13" t="str">
        <f aca="false">A231&amp;"|"&amp;C231</f>
        <v>1|50x Chaos Rising</v>
      </c>
    </row>
    <row r="232" customFormat="false" ht="15" hidden="false" customHeight="false" outlineLevel="0" collapsed="false">
      <c r="A232" s="11" t="n">
        <v>1</v>
      </c>
      <c r="B232" s="11" t="n">
        <v>231</v>
      </c>
      <c r="C232" s="11" t="s">
        <v>42</v>
      </c>
      <c r="D232" s="11" t="s">
        <v>142</v>
      </c>
      <c r="E232" s="11" t="s">
        <v>175</v>
      </c>
      <c r="F232" s="15" t="n">
        <v>428</v>
      </c>
      <c r="G232" s="15" t="n">
        <f aca="false">IF(I232=TRUE(),"",SUMIFS('Values (Both)'!$D$2:$D$63,'Values (Both)'!$E$2:$E$63,J232))</f>
        <v>300</v>
      </c>
      <c r="H232" s="16" t="n">
        <f aca="false">IF(I232=TRUE(),"",G232-F232)</f>
        <v>-128</v>
      </c>
      <c r="I232" s="17" t="b">
        <f aca="false">FALSE()</f>
        <v>0</v>
      </c>
      <c r="J232" s="13" t="str">
        <f aca="false">A232&amp;"|"&amp;C232</f>
        <v>1|50x Perfect Order</v>
      </c>
    </row>
    <row r="233" customFormat="false" ht="15" hidden="false" customHeight="false" outlineLevel="0" collapsed="false">
      <c r="A233" s="11" t="n">
        <v>1</v>
      </c>
      <c r="B233" s="11" t="n">
        <v>232</v>
      </c>
      <c r="C233" s="11" t="s">
        <v>36</v>
      </c>
      <c r="D233" s="11" t="s">
        <v>132</v>
      </c>
      <c r="E233" s="11" t="s">
        <v>145</v>
      </c>
      <c r="F233" s="15" t="n">
        <v>339</v>
      </c>
      <c r="G233" s="15" t="n">
        <f aca="false">IF(I233=TRUE(),"",SUMIFS('Values (Both)'!$D$2:$D$63,'Values (Both)'!$E$2:$E$63,J233))</f>
        <v>3</v>
      </c>
      <c r="H233" s="16" t="n">
        <f aca="false">IF(I233=TRUE(),"",G233-F233)</f>
        <v>-336</v>
      </c>
      <c r="I233" s="17" t="b">
        <f aca="false">FALSE()</f>
        <v>0</v>
      </c>
      <c r="J233" s="13" t="str">
        <f aca="false">A233&amp;"|"&amp;C233</f>
        <v>1|Single Pack Simplified Chinese Gem Series 4</v>
      </c>
    </row>
    <row r="234" customFormat="false" ht="15" hidden="false" customHeight="false" outlineLevel="0" collapsed="false">
      <c r="A234" s="11" t="n">
        <v>1</v>
      </c>
      <c r="B234" s="11" t="n">
        <v>233</v>
      </c>
      <c r="C234" s="11" t="s">
        <v>45</v>
      </c>
      <c r="D234" s="11" t="s">
        <v>142</v>
      </c>
      <c r="E234" s="11" t="s">
        <v>145</v>
      </c>
      <c r="F234" s="15" t="n">
        <v>363</v>
      </c>
      <c r="G234" s="15" t="n">
        <f aca="false">IF(I234=TRUE(),"",SUMIFS('Values (Both)'!$D$2:$D$63,'Values (Both)'!$E$2:$E$63,J234))</f>
        <v>680</v>
      </c>
      <c r="H234" s="16" t="n">
        <f aca="false">IF(I234=TRUE(),"",G234-F234)</f>
        <v>317</v>
      </c>
      <c r="I234" s="17" t="b">
        <f aca="false">FALSE()</f>
        <v>0</v>
      </c>
      <c r="J234" s="13" t="str">
        <f aca="false">A234&amp;"|"&amp;C234</f>
        <v>1|50x Ascended Heroes</v>
      </c>
    </row>
    <row r="235" customFormat="false" ht="15" hidden="false" customHeight="false" outlineLevel="0" collapsed="false">
      <c r="A235" s="11" t="n">
        <v>1</v>
      </c>
      <c r="B235" s="11" t="n">
        <v>234</v>
      </c>
      <c r="C235" s="11" t="s">
        <v>36</v>
      </c>
      <c r="D235" s="11" t="s">
        <v>132</v>
      </c>
      <c r="E235" s="11" t="s">
        <v>166</v>
      </c>
      <c r="F235" s="15" t="n">
        <v>384</v>
      </c>
      <c r="G235" s="15" t="n">
        <f aca="false">IF(I235=TRUE(),"",SUMIFS('Values (Both)'!$D$2:$D$63,'Values (Both)'!$E$2:$E$63,J235))</f>
        <v>3</v>
      </c>
      <c r="H235" s="16" t="n">
        <f aca="false">IF(I235=TRUE(),"",G235-F235)</f>
        <v>-381</v>
      </c>
      <c r="I235" s="17" t="b">
        <f aca="false">FALSE()</f>
        <v>0</v>
      </c>
      <c r="J235" s="13" t="str">
        <f aca="false">A235&amp;"|"&amp;C235</f>
        <v>1|Single Pack Simplified Chinese Gem Series 4</v>
      </c>
    </row>
    <row r="236" customFormat="false" ht="15" hidden="false" customHeight="false" outlineLevel="0" collapsed="false">
      <c r="A236" s="11" t="n">
        <v>1</v>
      </c>
      <c r="B236" s="11" t="n">
        <v>235</v>
      </c>
      <c r="C236" s="11" t="s">
        <v>36</v>
      </c>
      <c r="D236" s="11" t="s">
        <v>132</v>
      </c>
      <c r="E236" s="11" t="s">
        <v>175</v>
      </c>
      <c r="F236" s="15" t="n">
        <v>390</v>
      </c>
      <c r="G236" s="15" t="n">
        <f aca="false">IF(I236=TRUE(),"",SUMIFS('Values (Both)'!$D$2:$D$63,'Values (Both)'!$E$2:$E$63,J236))</f>
        <v>3</v>
      </c>
      <c r="H236" s="16" t="n">
        <f aca="false">IF(I236=TRUE(),"",G236-F236)</f>
        <v>-387</v>
      </c>
      <c r="I236" s="17" t="b">
        <f aca="false">FALSE()</f>
        <v>0</v>
      </c>
      <c r="J236" s="13" t="str">
        <f aca="false">A236&amp;"|"&amp;C236</f>
        <v>1|Single Pack Simplified Chinese Gem Series 4</v>
      </c>
    </row>
    <row r="237" customFormat="false" ht="15" hidden="false" customHeight="false" outlineLevel="0" collapsed="false">
      <c r="A237" s="11" t="n">
        <v>1</v>
      </c>
      <c r="B237" s="11" t="n">
        <v>236</v>
      </c>
      <c r="C237" s="11" t="s">
        <v>36</v>
      </c>
      <c r="D237" s="11" t="s">
        <v>132</v>
      </c>
      <c r="E237" s="11" t="s">
        <v>145</v>
      </c>
      <c r="F237" s="15" t="n">
        <v>363</v>
      </c>
      <c r="G237" s="15" t="n">
        <f aca="false">IF(I237=TRUE(),"",SUMIFS('Values (Both)'!$D$2:$D$63,'Values (Both)'!$E$2:$E$63,J237))</f>
        <v>3</v>
      </c>
      <c r="H237" s="16" t="n">
        <f aca="false">IF(I237=TRUE(),"",G237-F237)</f>
        <v>-360</v>
      </c>
      <c r="I237" s="17" t="b">
        <f aca="false">FALSE()</f>
        <v>0</v>
      </c>
      <c r="J237" s="13" t="str">
        <f aca="false">A237&amp;"|"&amp;C237</f>
        <v>1|Single Pack Simplified Chinese Gem Series 4</v>
      </c>
    </row>
    <row r="238" customFormat="false" ht="15" hidden="false" customHeight="false" outlineLevel="0" collapsed="false">
      <c r="A238" s="11" t="n">
        <v>1</v>
      </c>
      <c r="B238" s="11" t="n">
        <v>237</v>
      </c>
      <c r="C238" s="11" t="s">
        <v>58</v>
      </c>
      <c r="D238" s="11" t="s">
        <v>142</v>
      </c>
      <c r="E238" s="11" t="s">
        <v>145</v>
      </c>
      <c r="F238" s="15" t="n">
        <v>400</v>
      </c>
      <c r="G238" s="15" t="n">
        <f aca="false">IF(I238=TRUE(),"",SUMIFS('Values (Both)'!$D$2:$D$63,'Values (Both)'!$E$2:$E$63,J238))</f>
        <v>327.5</v>
      </c>
      <c r="H238" s="16" t="n">
        <f aca="false">IF(I238=TRUE(),"",G238-F238)</f>
        <v>-72.5</v>
      </c>
      <c r="I238" s="17" t="b">
        <f aca="false">FALSE()</f>
        <v>0</v>
      </c>
      <c r="J238" s="13" t="str">
        <f aca="false">A238&amp;"|"&amp;C238</f>
        <v>1|50x Journey Together</v>
      </c>
    </row>
    <row r="239" customFormat="false" ht="15" hidden="false" customHeight="false" outlineLevel="0" collapsed="false">
      <c r="A239" s="11" t="n">
        <v>1</v>
      </c>
      <c r="B239" s="11" t="n">
        <v>238</v>
      </c>
      <c r="C239" s="11" t="s">
        <v>63</v>
      </c>
      <c r="D239" s="11" t="s">
        <v>148</v>
      </c>
      <c r="E239" s="11" t="s">
        <v>179</v>
      </c>
      <c r="F239" s="15" t="n">
        <v>419</v>
      </c>
      <c r="G239" s="15" t="n">
        <f aca="false">IF(I239=TRUE(),"",SUMIFS('Values (Both)'!$D$2:$D$63,'Values (Both)'!$E$2:$E$63,J239))</f>
        <v>15000</v>
      </c>
      <c r="H239" s="16" t="n">
        <f aca="false">IF(I239=TRUE(),"",G239-F239)</f>
        <v>14581</v>
      </c>
      <c r="I239" s="17" t="b">
        <f aca="false">FALSE()</f>
        <v>0</v>
      </c>
      <c r="J239" s="13" t="str">
        <f aca="false">A239&amp;"|"&amp;C239</f>
        <v>1|#1 PSA10 Pikachu Munch</v>
      </c>
    </row>
    <row r="240" customFormat="false" ht="15" hidden="false" customHeight="false" outlineLevel="0" collapsed="false">
      <c r="A240" s="11" t="n">
        <v>1</v>
      </c>
      <c r="B240" s="11" t="n">
        <v>239</v>
      </c>
      <c r="C240" s="11" t="s">
        <v>51</v>
      </c>
      <c r="D240" s="11" t="s">
        <v>142</v>
      </c>
      <c r="E240" s="11" t="s">
        <v>162</v>
      </c>
      <c r="F240" s="15" t="n">
        <v>379</v>
      </c>
      <c r="G240" s="15" t="n">
        <f aca="false">IF(I240=TRUE(),"",SUMIFS('Values (Both)'!$D$2:$D$63,'Values (Both)'!$E$2:$E$63,J240))</f>
        <v>300</v>
      </c>
      <c r="H240" s="16" t="n">
        <f aca="false">IF(I240=TRUE(),"",G240-F240)</f>
        <v>-79</v>
      </c>
      <c r="I240" s="17" t="b">
        <f aca="false">FALSE()</f>
        <v>0</v>
      </c>
      <c r="J240" s="13" t="str">
        <f aca="false">A240&amp;"|"&amp;C240</f>
        <v>1|50x Chaos Rising</v>
      </c>
    </row>
    <row r="241" customFormat="false" ht="15" hidden="false" customHeight="false" outlineLevel="0" collapsed="false">
      <c r="A241" s="11" t="n">
        <v>1</v>
      </c>
      <c r="B241" s="11" t="n">
        <v>240</v>
      </c>
      <c r="C241" s="11" t="s">
        <v>36</v>
      </c>
      <c r="D241" s="11" t="s">
        <v>132</v>
      </c>
      <c r="E241" s="11" t="s">
        <v>175</v>
      </c>
      <c r="F241" s="15" t="n">
        <v>389</v>
      </c>
      <c r="G241" s="15" t="n">
        <f aca="false">IF(I241=TRUE(),"",SUMIFS('Values (Both)'!$D$2:$D$63,'Values (Both)'!$E$2:$E$63,J241))</f>
        <v>3</v>
      </c>
      <c r="H241" s="16" t="n">
        <f aca="false">IF(I241=TRUE(),"",G241-F241)</f>
        <v>-386</v>
      </c>
      <c r="I241" s="17" t="b">
        <f aca="false">FALSE()</f>
        <v>0</v>
      </c>
      <c r="J241" s="13" t="str">
        <f aca="false">A241&amp;"|"&amp;C241</f>
        <v>1|Single Pack Simplified Chinese Gem Series 4</v>
      </c>
    </row>
    <row r="242" customFormat="false" ht="15" hidden="false" customHeight="false" outlineLevel="0" collapsed="false">
      <c r="A242" s="11" t="n">
        <v>1</v>
      </c>
      <c r="B242" s="11" t="n">
        <v>241</v>
      </c>
      <c r="C242" s="11" t="s">
        <v>36</v>
      </c>
      <c r="D242" s="11" t="s">
        <v>132</v>
      </c>
      <c r="E242" s="11" t="s">
        <v>145</v>
      </c>
      <c r="F242" s="15" t="n">
        <v>363</v>
      </c>
      <c r="G242" s="15" t="n">
        <f aca="false">IF(I242=TRUE(),"",SUMIFS('Values (Both)'!$D$2:$D$63,'Values (Both)'!$E$2:$E$63,J242))</f>
        <v>3</v>
      </c>
      <c r="H242" s="16" t="n">
        <f aca="false">IF(I242=TRUE(),"",G242-F242)</f>
        <v>-360</v>
      </c>
      <c r="I242" s="17" t="b">
        <f aca="false">FALSE()</f>
        <v>0</v>
      </c>
      <c r="J242" s="13" t="str">
        <f aca="false">A242&amp;"|"&amp;C242</f>
        <v>1|Single Pack Simplified Chinese Gem Series 4</v>
      </c>
    </row>
    <row r="243" customFormat="false" ht="15" hidden="false" customHeight="false" outlineLevel="0" collapsed="false">
      <c r="A243" s="11" t="n">
        <v>1</v>
      </c>
      <c r="B243" s="11" t="n">
        <v>242</v>
      </c>
      <c r="C243" s="11" t="s">
        <v>36</v>
      </c>
      <c r="D243" s="11" t="s">
        <v>132</v>
      </c>
      <c r="E243" s="11" t="s">
        <v>143</v>
      </c>
      <c r="F243" s="15" t="n">
        <v>417</v>
      </c>
      <c r="G243" s="15" t="n">
        <f aca="false">IF(I243=TRUE(),"",SUMIFS('Values (Both)'!$D$2:$D$63,'Values (Both)'!$E$2:$E$63,J243))</f>
        <v>3</v>
      </c>
      <c r="H243" s="16" t="n">
        <f aca="false">IF(I243=TRUE(),"",G243-F243)</f>
        <v>-414</v>
      </c>
      <c r="I243" s="17" t="b">
        <f aca="false">FALSE()</f>
        <v>0</v>
      </c>
      <c r="J243" s="13" t="str">
        <f aca="false">A243&amp;"|"&amp;C243</f>
        <v>1|Single Pack Simplified Chinese Gem Series 4</v>
      </c>
    </row>
    <row r="244" customFormat="false" ht="15" hidden="false" customHeight="false" outlineLevel="0" collapsed="false">
      <c r="A244" s="11" t="n">
        <v>1</v>
      </c>
      <c r="B244" s="11" t="n">
        <v>243</v>
      </c>
      <c r="C244" s="11" t="s">
        <v>42</v>
      </c>
      <c r="D244" s="11" t="s">
        <v>142</v>
      </c>
      <c r="E244" s="11" t="s">
        <v>166</v>
      </c>
      <c r="F244" s="15" t="n">
        <v>380</v>
      </c>
      <c r="G244" s="15" t="n">
        <f aca="false">IF(I244=TRUE(),"",SUMIFS('Values (Both)'!$D$2:$D$63,'Values (Both)'!$E$2:$E$63,J244))</f>
        <v>300</v>
      </c>
      <c r="H244" s="16" t="n">
        <f aca="false">IF(I244=TRUE(),"",G244-F244)</f>
        <v>-80</v>
      </c>
      <c r="I244" s="17" t="b">
        <f aca="false">FALSE()</f>
        <v>0</v>
      </c>
      <c r="J244" s="13" t="str">
        <f aca="false">A244&amp;"|"&amp;C244</f>
        <v>1|50x Perfect Order</v>
      </c>
    </row>
    <row r="245" customFormat="false" ht="15" hidden="false" customHeight="false" outlineLevel="0" collapsed="false">
      <c r="A245" s="11" t="n">
        <v>1</v>
      </c>
      <c r="B245" s="11" t="n">
        <v>244</v>
      </c>
      <c r="C245" s="11" t="s">
        <v>36</v>
      </c>
      <c r="D245" s="11" t="s">
        <v>132</v>
      </c>
      <c r="E245" s="11" t="s">
        <v>166</v>
      </c>
      <c r="F245" s="15" t="n">
        <v>385</v>
      </c>
      <c r="G245" s="15" t="n">
        <f aca="false">IF(I245=TRUE(),"",SUMIFS('Values (Both)'!$D$2:$D$63,'Values (Both)'!$E$2:$E$63,J245))</f>
        <v>3</v>
      </c>
      <c r="H245" s="16" t="n">
        <f aca="false">IF(I245=TRUE(),"",G245-F245)</f>
        <v>-382</v>
      </c>
      <c r="I245" s="17" t="b">
        <f aca="false">FALSE()</f>
        <v>0</v>
      </c>
      <c r="J245" s="13" t="str">
        <f aca="false">A245&amp;"|"&amp;C245</f>
        <v>1|Single Pack Simplified Chinese Gem Series 4</v>
      </c>
    </row>
    <row r="246" customFormat="false" ht="15" hidden="false" customHeight="false" outlineLevel="0" collapsed="false">
      <c r="A246" s="11" t="n">
        <v>1</v>
      </c>
      <c r="B246" s="11" t="n">
        <v>245</v>
      </c>
      <c r="C246" s="11" t="s">
        <v>59</v>
      </c>
      <c r="D246" s="11" t="s">
        <v>142</v>
      </c>
      <c r="E246" s="11" t="s">
        <v>175</v>
      </c>
      <c r="F246" s="15" t="n">
        <v>391</v>
      </c>
      <c r="G246" s="15" t="n">
        <f aca="false">IF(I246=TRUE(),"",SUMIFS('Values (Both)'!$D$2:$D$63,'Values (Both)'!$E$2:$E$63,J246))</f>
        <v>668.5</v>
      </c>
      <c r="H246" s="16" t="n">
        <f aca="false">IF(I246=TRUE(),"",G246-F246)</f>
        <v>277.5</v>
      </c>
      <c r="I246" s="17" t="b">
        <f aca="false">FALSE()</f>
        <v>0</v>
      </c>
      <c r="J246" s="13" t="str">
        <f aca="false">A246&amp;"|"&amp;C246</f>
        <v>1|50x Prismatic Evolutions</v>
      </c>
    </row>
    <row r="247" customFormat="false" ht="15" hidden="false" customHeight="false" outlineLevel="0" collapsed="false">
      <c r="A247" s="11" t="n">
        <v>1</v>
      </c>
      <c r="B247" s="11" t="n">
        <v>246</v>
      </c>
      <c r="C247" s="11" t="s">
        <v>36</v>
      </c>
      <c r="D247" s="11" t="s">
        <v>132</v>
      </c>
      <c r="E247" s="11" t="s">
        <v>145</v>
      </c>
      <c r="F247" s="15" t="n">
        <v>290</v>
      </c>
      <c r="G247" s="15" t="n">
        <f aca="false">IF(I247=TRUE(),"",SUMIFS('Values (Both)'!$D$2:$D$63,'Values (Both)'!$E$2:$E$63,J247))</f>
        <v>3</v>
      </c>
      <c r="H247" s="16" t="n">
        <f aca="false">IF(I247=TRUE(),"",G247-F247)</f>
        <v>-287</v>
      </c>
      <c r="I247" s="17" t="b">
        <f aca="false">FALSE()</f>
        <v>0</v>
      </c>
      <c r="J247" s="13" t="str">
        <f aca="false">A247&amp;"|"&amp;C247</f>
        <v>1|Single Pack Simplified Chinese Gem Series 4</v>
      </c>
    </row>
    <row r="248" customFormat="false" ht="15" hidden="false" customHeight="false" outlineLevel="0" collapsed="false">
      <c r="A248" s="11" t="n">
        <v>1</v>
      </c>
      <c r="B248" s="11" t="n">
        <v>247</v>
      </c>
      <c r="C248" s="11" t="s">
        <v>54</v>
      </c>
      <c r="D248" s="11" t="s">
        <v>142</v>
      </c>
      <c r="E248" s="11" t="s">
        <v>175</v>
      </c>
      <c r="F248" s="15" t="n">
        <v>343</v>
      </c>
      <c r="G248" s="15" t="n">
        <f aca="false">IF(I248=TRUE(),"",SUMIFS('Values (Both)'!$D$2:$D$63,'Values (Both)'!$E$2:$E$63,J248))</f>
        <v>356.5</v>
      </c>
      <c r="H248" s="16" t="n">
        <f aca="false">IF(I248=TRUE(),"",G248-F248)</f>
        <v>13.5</v>
      </c>
      <c r="I248" s="17" t="b">
        <f aca="false">FALSE()</f>
        <v>0</v>
      </c>
      <c r="J248" s="13" t="str">
        <f aca="false">A248&amp;"|"&amp;C248</f>
        <v>1|50x Pitch Black</v>
      </c>
    </row>
    <row r="249" customFormat="false" ht="15" hidden="false" customHeight="false" outlineLevel="0" collapsed="false">
      <c r="A249" s="11" t="n">
        <v>1</v>
      </c>
      <c r="B249" s="11" t="n">
        <v>248</v>
      </c>
      <c r="C249" s="11" t="s">
        <v>37</v>
      </c>
      <c r="D249" s="11" t="s">
        <v>141</v>
      </c>
      <c r="E249" s="11" t="s">
        <v>193</v>
      </c>
      <c r="F249" s="15" t="n">
        <v>400</v>
      </c>
      <c r="G249" s="15" t="str">
        <f aca="false">IF(I249=TRUE(),"",SUMIFS('Values (Both)'!$D$2:$D$63,'Values (Both)'!$E$2:$E$63,J249))</f>
        <v/>
      </c>
      <c r="H249" s="16" t="str">
        <f aca="false">IF(I249=TRUE(),"",G249-F249)</f>
        <v/>
      </c>
      <c r="I249" s="17" t="b">
        <f aca="false">TRUE()</f>
        <v>1</v>
      </c>
      <c r="J249" s="13" t="str">
        <f aca="false">A249&amp;"|"&amp;C249</f>
        <v>1|DECLINED (no product)</v>
      </c>
    </row>
    <row r="250" customFormat="false" ht="15" hidden="false" customHeight="false" outlineLevel="0" collapsed="false">
      <c r="A250" s="11" t="n">
        <v>1</v>
      </c>
      <c r="B250" s="11" t="n">
        <v>249</v>
      </c>
      <c r="C250" s="11" t="s">
        <v>64</v>
      </c>
      <c r="D250" s="11" t="s">
        <v>194</v>
      </c>
      <c r="E250" s="11" t="s">
        <v>145</v>
      </c>
      <c r="F250" s="15" t="n">
        <v>355</v>
      </c>
      <c r="G250" s="15" t="n">
        <f aca="false">IF(I250=TRUE(),"",SUMIFS('Values (Both)'!$D$2:$D$63,'Values (Both)'!$E$2:$E$63,J250))</f>
        <v>11000</v>
      </c>
      <c r="H250" s="16" t="n">
        <f aca="false">IF(I250=TRUE(),"",G250-F250)</f>
        <v>10645</v>
      </c>
      <c r="I250" s="17" t="b">
        <f aca="false">FALSE()</f>
        <v>0</v>
      </c>
      <c r="J250" s="13" t="str">
        <f aca="false">A250&amp;"|"&amp;C250</f>
        <v>1|1000x Sleeved Destined Rivals</v>
      </c>
    </row>
    <row r="251" customFormat="false" ht="15" hidden="false" customHeight="false" outlineLevel="0" collapsed="false">
      <c r="A251" s="11" t="n">
        <v>1</v>
      </c>
      <c r="B251" s="11" t="n">
        <v>250</v>
      </c>
      <c r="C251" s="11" t="s">
        <v>36</v>
      </c>
      <c r="D251" s="11" t="s">
        <v>132</v>
      </c>
      <c r="E251" s="11" t="s">
        <v>195</v>
      </c>
      <c r="F251" s="15" t="n">
        <v>245</v>
      </c>
      <c r="G251" s="15" t="n">
        <f aca="false">IF(I251=TRUE(),"",SUMIFS('Values (Both)'!$D$2:$D$63,'Values (Both)'!$E$2:$E$63,J251))</f>
        <v>3</v>
      </c>
      <c r="H251" s="16" t="n">
        <f aca="false">IF(I251=TRUE(),"",G251-F251)</f>
        <v>-242</v>
      </c>
      <c r="I251" s="17" t="b">
        <f aca="false">FALSE()</f>
        <v>0</v>
      </c>
      <c r="J251" s="13" t="str">
        <f aca="false">A251&amp;"|"&amp;C251</f>
        <v>1|Single Pack Simplified Chinese Gem Series 4</v>
      </c>
    </row>
    <row r="252" customFormat="false" ht="15" hidden="false" customHeight="false" outlineLevel="0" collapsed="false">
      <c r="A252" s="11" t="n">
        <v>1</v>
      </c>
      <c r="B252" s="11" t="n">
        <v>251</v>
      </c>
      <c r="C252" s="11" t="s">
        <v>59</v>
      </c>
      <c r="D252" s="11" t="s">
        <v>142</v>
      </c>
      <c r="E252" s="11" t="s">
        <v>195</v>
      </c>
      <c r="F252" s="15" t="n">
        <v>245</v>
      </c>
      <c r="G252" s="15" t="n">
        <f aca="false">IF(I252=TRUE(),"",SUMIFS('Values (Both)'!$D$2:$D$63,'Values (Both)'!$E$2:$E$63,J252))</f>
        <v>668.5</v>
      </c>
      <c r="H252" s="16" t="n">
        <f aca="false">IF(I252=TRUE(),"",G252-F252)</f>
        <v>423.5</v>
      </c>
      <c r="I252" s="17" t="b">
        <f aca="false">FALSE()</f>
        <v>0</v>
      </c>
      <c r="J252" s="13" t="str">
        <f aca="false">A252&amp;"|"&amp;C252</f>
        <v>1|50x Prismatic Evolutions</v>
      </c>
    </row>
    <row r="253" customFormat="false" ht="15" hidden="false" customHeight="false" outlineLevel="0" collapsed="false">
      <c r="A253" s="11" t="n">
        <v>1</v>
      </c>
      <c r="B253" s="11" t="n">
        <v>252</v>
      </c>
      <c r="C253" s="11" t="s">
        <v>37</v>
      </c>
      <c r="D253" s="11" t="s">
        <v>141</v>
      </c>
      <c r="E253" s="11" t="s">
        <v>191</v>
      </c>
      <c r="F253" s="15" t="n">
        <v>250</v>
      </c>
      <c r="G253" s="15" t="str">
        <f aca="false">IF(I253=TRUE(),"",SUMIFS('Values (Both)'!$D$2:$D$63,'Values (Both)'!$E$2:$E$63,J253))</f>
        <v/>
      </c>
      <c r="H253" s="16" t="str">
        <f aca="false">IF(I253=TRUE(),"",G253-F253)</f>
        <v/>
      </c>
      <c r="I253" s="17" t="b">
        <f aca="false">TRUE()</f>
        <v>1</v>
      </c>
      <c r="J253" s="13" t="str">
        <f aca="false">A253&amp;"|"&amp;C253</f>
        <v>1|DECLINED (no product)</v>
      </c>
    </row>
    <row r="254" customFormat="false" ht="15" hidden="false" customHeight="false" outlineLevel="0" collapsed="false">
      <c r="A254" s="11" t="n">
        <v>1</v>
      </c>
      <c r="B254" s="11" t="n">
        <v>253</v>
      </c>
      <c r="C254" s="11" t="s">
        <v>36</v>
      </c>
      <c r="D254" s="11" t="s">
        <v>132</v>
      </c>
      <c r="E254" s="11" t="s">
        <v>189</v>
      </c>
      <c r="F254" s="15" t="n">
        <v>240</v>
      </c>
      <c r="G254" s="15" t="n">
        <f aca="false">IF(I254=TRUE(),"",SUMIFS('Values (Both)'!$D$2:$D$63,'Values (Both)'!$E$2:$E$63,J254))</f>
        <v>3</v>
      </c>
      <c r="H254" s="16" t="n">
        <f aca="false">IF(I254=TRUE(),"",G254-F254)</f>
        <v>-237</v>
      </c>
      <c r="I254" s="17" t="b">
        <f aca="false">FALSE()</f>
        <v>0</v>
      </c>
      <c r="J254" s="13" t="str">
        <f aca="false">A254&amp;"|"&amp;C254</f>
        <v>1|Single Pack Simplified Chinese Gem Series 4</v>
      </c>
    </row>
    <row r="255" customFormat="false" ht="15" hidden="false" customHeight="false" outlineLevel="0" collapsed="false">
      <c r="A255" s="11" t="n">
        <v>1</v>
      </c>
      <c r="B255" s="11" t="n">
        <v>254</v>
      </c>
      <c r="C255" s="11" t="s">
        <v>36</v>
      </c>
      <c r="D255" s="11" t="s">
        <v>132</v>
      </c>
      <c r="E255" s="11" t="s">
        <v>196</v>
      </c>
      <c r="F255" s="15" t="n">
        <v>265</v>
      </c>
      <c r="G255" s="15" t="n">
        <f aca="false">IF(I255=TRUE(),"",SUMIFS('Values (Both)'!$D$2:$D$63,'Values (Both)'!$E$2:$E$63,J255))</f>
        <v>3</v>
      </c>
      <c r="H255" s="16" t="n">
        <f aca="false">IF(I255=TRUE(),"",G255-F255)</f>
        <v>-262</v>
      </c>
      <c r="I255" s="17" t="b">
        <f aca="false">FALSE()</f>
        <v>0</v>
      </c>
      <c r="J255" s="13" t="str">
        <f aca="false">A255&amp;"|"&amp;C255</f>
        <v>1|Single Pack Simplified Chinese Gem Series 4</v>
      </c>
    </row>
    <row r="256" customFormat="false" ht="15" hidden="false" customHeight="false" outlineLevel="0" collapsed="false">
      <c r="A256" s="11" t="n">
        <v>1</v>
      </c>
      <c r="B256" s="11" t="n">
        <v>255</v>
      </c>
      <c r="C256" s="11" t="s">
        <v>58</v>
      </c>
      <c r="D256" s="11" t="s">
        <v>142</v>
      </c>
      <c r="E256" s="11" t="s">
        <v>195</v>
      </c>
      <c r="F256" s="15" t="n">
        <v>240</v>
      </c>
      <c r="G256" s="15" t="n">
        <f aca="false">IF(I256=TRUE(),"",SUMIFS('Values (Both)'!$D$2:$D$63,'Values (Both)'!$E$2:$E$63,J256))</f>
        <v>327.5</v>
      </c>
      <c r="H256" s="16" t="n">
        <f aca="false">IF(I256=TRUE(),"",G256-F256)</f>
        <v>87.5</v>
      </c>
      <c r="I256" s="17" t="b">
        <f aca="false">FALSE()</f>
        <v>0</v>
      </c>
      <c r="J256" s="13" t="str">
        <f aca="false">A256&amp;"|"&amp;C256</f>
        <v>1|50x Journey Together</v>
      </c>
    </row>
    <row r="257" customFormat="false" ht="15" hidden="false" customHeight="false" outlineLevel="0" collapsed="false">
      <c r="A257" s="11" t="n">
        <v>1</v>
      </c>
      <c r="B257" s="11" t="n">
        <v>256</v>
      </c>
      <c r="C257" s="11" t="s">
        <v>36</v>
      </c>
      <c r="D257" s="11" t="s">
        <v>132</v>
      </c>
      <c r="E257" s="11" t="s">
        <v>146</v>
      </c>
      <c r="F257" s="15" t="n">
        <v>255</v>
      </c>
      <c r="G257" s="15" t="n">
        <f aca="false">IF(I257=TRUE(),"",SUMIFS('Values (Both)'!$D$2:$D$63,'Values (Both)'!$E$2:$E$63,J257))</f>
        <v>3</v>
      </c>
      <c r="H257" s="16" t="n">
        <f aca="false">IF(I257=TRUE(),"",G257-F257)</f>
        <v>-252</v>
      </c>
      <c r="I257" s="17" t="b">
        <f aca="false">FALSE()</f>
        <v>0</v>
      </c>
      <c r="J257" s="13" t="str">
        <f aca="false">A257&amp;"|"&amp;C257</f>
        <v>1|Single Pack Simplified Chinese Gem Series 4</v>
      </c>
    </row>
    <row r="258" customFormat="false" ht="15" hidden="false" customHeight="false" outlineLevel="0" collapsed="false">
      <c r="A258" s="11" t="n">
        <v>1</v>
      </c>
      <c r="B258" s="11" t="n">
        <v>257</v>
      </c>
      <c r="C258" s="11" t="s">
        <v>36</v>
      </c>
      <c r="D258" s="11" t="s">
        <v>132</v>
      </c>
      <c r="E258" s="11" t="s">
        <v>189</v>
      </c>
      <c r="F258" s="15" t="n">
        <v>245</v>
      </c>
      <c r="G258" s="15" t="n">
        <f aca="false">IF(I258=TRUE(),"",SUMIFS('Values (Both)'!$D$2:$D$63,'Values (Both)'!$E$2:$E$63,J258))</f>
        <v>3</v>
      </c>
      <c r="H258" s="16" t="n">
        <f aca="false">IF(I258=TRUE(),"",G258-F258)</f>
        <v>-242</v>
      </c>
      <c r="I258" s="17" t="b">
        <f aca="false">FALSE()</f>
        <v>0</v>
      </c>
      <c r="J258" s="13" t="str">
        <f aca="false">A258&amp;"|"&amp;C258</f>
        <v>1|Single Pack Simplified Chinese Gem Series 4</v>
      </c>
    </row>
    <row r="259" customFormat="false" ht="15" hidden="false" customHeight="false" outlineLevel="0" collapsed="false">
      <c r="A259" s="11" t="n">
        <v>1</v>
      </c>
      <c r="B259" s="11" t="n">
        <v>258</v>
      </c>
      <c r="C259" s="11" t="s">
        <v>36</v>
      </c>
      <c r="D259" s="11" t="s">
        <v>132</v>
      </c>
      <c r="E259" s="11" t="s">
        <v>189</v>
      </c>
      <c r="F259" s="15" t="n">
        <v>270</v>
      </c>
      <c r="G259" s="15" t="n">
        <f aca="false">IF(I259=TRUE(),"",SUMIFS('Values (Both)'!$D$2:$D$63,'Values (Both)'!$E$2:$E$63,J259))</f>
        <v>3</v>
      </c>
      <c r="H259" s="16" t="n">
        <f aca="false">IF(I259=TRUE(),"",G259-F259)</f>
        <v>-267</v>
      </c>
      <c r="I259" s="17" t="b">
        <f aca="false">FALSE()</f>
        <v>0</v>
      </c>
      <c r="J259" s="13" t="str">
        <f aca="false">A259&amp;"|"&amp;C259</f>
        <v>1|Single Pack Simplified Chinese Gem Series 4</v>
      </c>
    </row>
    <row r="260" customFormat="false" ht="15" hidden="false" customHeight="false" outlineLevel="0" collapsed="false">
      <c r="A260" s="11" t="n">
        <v>1</v>
      </c>
      <c r="B260" s="11" t="n">
        <v>259</v>
      </c>
      <c r="C260" s="11" t="s">
        <v>36</v>
      </c>
      <c r="D260" s="11" t="s">
        <v>132</v>
      </c>
      <c r="E260" s="11" t="s">
        <v>135</v>
      </c>
      <c r="F260" s="15" t="n">
        <v>295</v>
      </c>
      <c r="G260" s="15" t="n">
        <f aca="false">IF(I260=TRUE(),"",SUMIFS('Values (Both)'!$D$2:$D$63,'Values (Both)'!$E$2:$E$63,J260))</f>
        <v>3</v>
      </c>
      <c r="H260" s="16" t="n">
        <f aca="false">IF(I260=TRUE(),"",G260-F260)</f>
        <v>-292</v>
      </c>
      <c r="I260" s="17" t="b">
        <f aca="false">FALSE()</f>
        <v>0</v>
      </c>
      <c r="J260" s="13" t="str">
        <f aca="false">A260&amp;"|"&amp;C260</f>
        <v>1|Single Pack Simplified Chinese Gem Series 4</v>
      </c>
    </row>
    <row r="261" customFormat="false" ht="15" hidden="false" customHeight="false" outlineLevel="0" collapsed="false">
      <c r="A261" s="11" t="n">
        <v>1</v>
      </c>
      <c r="B261" s="11" t="n">
        <v>260</v>
      </c>
      <c r="C261" s="11" t="s">
        <v>36</v>
      </c>
      <c r="D261" s="11" t="s">
        <v>132</v>
      </c>
      <c r="E261" s="11" t="s">
        <v>175</v>
      </c>
      <c r="F261" s="15" t="n">
        <v>331</v>
      </c>
      <c r="G261" s="15" t="n">
        <f aca="false">IF(I261=TRUE(),"",SUMIFS('Values (Both)'!$D$2:$D$63,'Values (Both)'!$E$2:$E$63,J261))</f>
        <v>3</v>
      </c>
      <c r="H261" s="16" t="n">
        <f aca="false">IF(I261=TRUE(),"",G261-F261)</f>
        <v>-328</v>
      </c>
      <c r="I261" s="17" t="b">
        <f aca="false">FALSE()</f>
        <v>0</v>
      </c>
      <c r="J261" s="13" t="str">
        <f aca="false">A261&amp;"|"&amp;C261</f>
        <v>1|Single Pack Simplified Chinese Gem Series 4</v>
      </c>
    </row>
    <row r="262" customFormat="false" ht="15" hidden="false" customHeight="false" outlineLevel="0" collapsed="false">
      <c r="A262" s="11" t="n">
        <v>1</v>
      </c>
      <c r="B262" s="11" t="n">
        <v>261</v>
      </c>
      <c r="C262" s="11" t="s">
        <v>36</v>
      </c>
      <c r="D262" s="11" t="s">
        <v>132</v>
      </c>
      <c r="E262" s="11" t="s">
        <v>166</v>
      </c>
      <c r="F262" s="15" t="n">
        <v>355</v>
      </c>
      <c r="G262" s="15" t="n">
        <f aca="false">IF(I262=TRUE(),"",SUMIFS('Values (Both)'!$D$2:$D$63,'Values (Both)'!$E$2:$E$63,J262))</f>
        <v>3</v>
      </c>
      <c r="H262" s="16" t="n">
        <f aca="false">IF(I262=TRUE(),"",G262-F262)</f>
        <v>-352</v>
      </c>
      <c r="I262" s="17" t="b">
        <f aca="false">FALSE()</f>
        <v>0</v>
      </c>
      <c r="J262" s="13" t="str">
        <f aca="false">A262&amp;"|"&amp;C262</f>
        <v>1|Single Pack Simplified Chinese Gem Series 4</v>
      </c>
    </row>
    <row r="263" customFormat="false" ht="15" hidden="false" customHeight="false" outlineLevel="0" collapsed="false">
      <c r="A263" s="11" t="n">
        <v>1</v>
      </c>
      <c r="B263" s="11" t="n">
        <v>262</v>
      </c>
      <c r="C263" s="11" t="s">
        <v>36</v>
      </c>
      <c r="D263" s="11" t="s">
        <v>132</v>
      </c>
      <c r="E263" s="11" t="s">
        <v>166</v>
      </c>
      <c r="F263" s="15" t="n">
        <v>365</v>
      </c>
      <c r="G263" s="15" t="n">
        <f aca="false">IF(I263=TRUE(),"",SUMIFS('Values (Both)'!$D$2:$D$63,'Values (Both)'!$E$2:$E$63,J263))</f>
        <v>3</v>
      </c>
      <c r="H263" s="16" t="n">
        <f aca="false">IF(I263=TRUE(),"",G263-F263)</f>
        <v>-362</v>
      </c>
      <c r="I263" s="17" t="b">
        <f aca="false">FALSE()</f>
        <v>0</v>
      </c>
      <c r="J263" s="13" t="str">
        <f aca="false">A263&amp;"|"&amp;C263</f>
        <v>1|Single Pack Simplified Chinese Gem Series 4</v>
      </c>
    </row>
    <row r="264" customFormat="false" ht="15" hidden="false" customHeight="false" outlineLevel="0" collapsed="false">
      <c r="A264" s="11" t="n">
        <v>1</v>
      </c>
      <c r="B264" s="11" t="n">
        <v>263</v>
      </c>
      <c r="C264" s="11" t="s">
        <v>58</v>
      </c>
      <c r="D264" s="11" t="s">
        <v>142</v>
      </c>
      <c r="E264" s="11" t="s">
        <v>135</v>
      </c>
      <c r="F264" s="15" t="n">
        <v>395</v>
      </c>
      <c r="G264" s="15" t="n">
        <f aca="false">IF(I264=TRUE(),"",SUMIFS('Values (Both)'!$D$2:$D$63,'Values (Both)'!$E$2:$E$63,J264))</f>
        <v>327.5</v>
      </c>
      <c r="H264" s="16" t="n">
        <f aca="false">IF(I264=TRUE(),"",G264-F264)</f>
        <v>-67.5</v>
      </c>
      <c r="I264" s="17" t="b">
        <f aca="false">FALSE()</f>
        <v>0</v>
      </c>
      <c r="J264" s="13" t="str">
        <f aca="false">A264&amp;"|"&amp;C264</f>
        <v>1|50x Journey Together</v>
      </c>
    </row>
    <row r="265" customFormat="false" ht="15" hidden="false" customHeight="false" outlineLevel="0" collapsed="false">
      <c r="A265" s="11" t="n">
        <v>1</v>
      </c>
      <c r="B265" s="11" t="n">
        <v>264</v>
      </c>
      <c r="C265" s="11" t="s">
        <v>36</v>
      </c>
      <c r="D265" s="11" t="s">
        <v>132</v>
      </c>
      <c r="E265" s="11" t="s">
        <v>166</v>
      </c>
      <c r="F265" s="15" t="n">
        <v>340</v>
      </c>
      <c r="G265" s="15" t="n">
        <f aca="false">IF(I265=TRUE(),"",SUMIFS('Values (Both)'!$D$2:$D$63,'Values (Both)'!$E$2:$E$63,J265))</f>
        <v>3</v>
      </c>
      <c r="H265" s="16" t="n">
        <f aca="false">IF(I265=TRUE(),"",G265-F265)</f>
        <v>-337</v>
      </c>
      <c r="I265" s="17" t="b">
        <f aca="false">FALSE()</f>
        <v>0</v>
      </c>
      <c r="J265" s="13" t="str">
        <f aca="false">A265&amp;"|"&amp;C265</f>
        <v>1|Single Pack Simplified Chinese Gem Series 4</v>
      </c>
    </row>
    <row r="266" customFormat="false" ht="15" hidden="false" customHeight="false" outlineLevel="0" collapsed="false">
      <c r="A266" s="11" t="n">
        <v>1</v>
      </c>
      <c r="B266" s="11" t="n">
        <v>265</v>
      </c>
      <c r="C266" s="11" t="s">
        <v>36</v>
      </c>
      <c r="D266" s="11" t="s">
        <v>132</v>
      </c>
      <c r="E266" s="11" t="s">
        <v>189</v>
      </c>
      <c r="F266" s="15" t="n">
        <v>417</v>
      </c>
      <c r="G266" s="15" t="n">
        <f aca="false">IF(I266=TRUE(),"",SUMIFS('Values (Both)'!$D$2:$D$63,'Values (Both)'!$E$2:$E$63,J266))</f>
        <v>3</v>
      </c>
      <c r="H266" s="16" t="n">
        <f aca="false">IF(I266=TRUE(),"",G266-F266)</f>
        <v>-414</v>
      </c>
      <c r="I266" s="17" t="b">
        <f aca="false">FALSE()</f>
        <v>0</v>
      </c>
      <c r="J266" s="13" t="str">
        <f aca="false">A266&amp;"|"&amp;C266</f>
        <v>1|Single Pack Simplified Chinese Gem Series 4</v>
      </c>
    </row>
    <row r="267" customFormat="false" ht="15" hidden="false" customHeight="false" outlineLevel="0" collapsed="false">
      <c r="A267" s="11" t="n">
        <v>1</v>
      </c>
      <c r="B267" s="11" t="n">
        <v>266</v>
      </c>
      <c r="C267" s="11" t="s">
        <v>36</v>
      </c>
      <c r="D267" s="11" t="s">
        <v>132</v>
      </c>
      <c r="E267" s="11" t="s">
        <v>197</v>
      </c>
      <c r="F267" s="15" t="n">
        <v>390</v>
      </c>
      <c r="G267" s="15" t="n">
        <f aca="false">IF(I267=TRUE(),"",SUMIFS('Values (Both)'!$D$2:$D$63,'Values (Both)'!$E$2:$E$63,J267))</f>
        <v>3</v>
      </c>
      <c r="H267" s="16" t="n">
        <f aca="false">IF(I267=TRUE(),"",G267-F267)</f>
        <v>-387</v>
      </c>
      <c r="I267" s="17" t="b">
        <f aca="false">FALSE()</f>
        <v>0</v>
      </c>
      <c r="J267" s="13" t="str">
        <f aca="false">A267&amp;"|"&amp;C267</f>
        <v>1|Single Pack Simplified Chinese Gem Series 4</v>
      </c>
    </row>
    <row r="268" customFormat="false" ht="15" hidden="false" customHeight="false" outlineLevel="0" collapsed="false">
      <c r="A268" s="11" t="n">
        <v>1</v>
      </c>
      <c r="B268" s="11" t="n">
        <v>267</v>
      </c>
      <c r="C268" s="11" t="s">
        <v>36</v>
      </c>
      <c r="D268" s="11" t="s">
        <v>132</v>
      </c>
      <c r="E268" s="11" t="s">
        <v>189</v>
      </c>
      <c r="F268" s="15" t="n">
        <v>385</v>
      </c>
      <c r="G268" s="15" t="n">
        <f aca="false">IF(I268=TRUE(),"",SUMIFS('Values (Both)'!$D$2:$D$63,'Values (Both)'!$E$2:$E$63,J268))</f>
        <v>3</v>
      </c>
      <c r="H268" s="16" t="n">
        <f aca="false">IF(I268=TRUE(),"",G268-F268)</f>
        <v>-382</v>
      </c>
      <c r="I268" s="17" t="b">
        <f aca="false">FALSE()</f>
        <v>0</v>
      </c>
      <c r="J268" s="13" t="str">
        <f aca="false">A268&amp;"|"&amp;C268</f>
        <v>1|Single Pack Simplified Chinese Gem Series 4</v>
      </c>
    </row>
    <row r="269" customFormat="false" ht="15" hidden="false" customHeight="false" outlineLevel="0" collapsed="false">
      <c r="A269" s="11" t="n">
        <v>1</v>
      </c>
      <c r="B269" s="11" t="n">
        <v>268</v>
      </c>
      <c r="C269" s="11" t="s">
        <v>36</v>
      </c>
      <c r="D269" s="11" t="s">
        <v>132</v>
      </c>
      <c r="E269" s="11" t="s">
        <v>189</v>
      </c>
      <c r="F269" s="15" t="n">
        <v>405</v>
      </c>
      <c r="G269" s="15" t="n">
        <f aca="false">IF(I269=TRUE(),"",SUMIFS('Values (Both)'!$D$2:$D$63,'Values (Both)'!$E$2:$E$63,J269))</f>
        <v>3</v>
      </c>
      <c r="H269" s="16" t="n">
        <f aca="false">IF(I269=TRUE(),"",G269-F269)</f>
        <v>-402</v>
      </c>
      <c r="I269" s="17" t="b">
        <f aca="false">FALSE()</f>
        <v>0</v>
      </c>
      <c r="J269" s="13" t="str">
        <f aca="false">A269&amp;"|"&amp;C269</f>
        <v>1|Single Pack Simplified Chinese Gem Series 4</v>
      </c>
    </row>
    <row r="270" customFormat="false" ht="15" hidden="false" customHeight="false" outlineLevel="0" collapsed="false">
      <c r="A270" s="11" t="n">
        <v>1</v>
      </c>
      <c r="B270" s="11" t="n">
        <v>269</v>
      </c>
      <c r="C270" s="11" t="s">
        <v>36</v>
      </c>
      <c r="D270" s="11" t="s">
        <v>132</v>
      </c>
      <c r="E270" s="11" t="s">
        <v>189</v>
      </c>
      <c r="F270" s="15" t="n">
        <v>405</v>
      </c>
      <c r="G270" s="15" t="n">
        <f aca="false">IF(I270=TRUE(),"",SUMIFS('Values (Both)'!$D$2:$D$63,'Values (Both)'!$E$2:$E$63,J270))</f>
        <v>3</v>
      </c>
      <c r="H270" s="16" t="n">
        <f aca="false">IF(I270=TRUE(),"",G270-F270)</f>
        <v>-402</v>
      </c>
      <c r="I270" s="17" t="b">
        <f aca="false">FALSE()</f>
        <v>0</v>
      </c>
      <c r="J270" s="13" t="str">
        <f aca="false">A270&amp;"|"&amp;C270</f>
        <v>1|Single Pack Simplified Chinese Gem Series 4</v>
      </c>
    </row>
    <row r="271" customFormat="false" ht="15" hidden="false" customHeight="false" outlineLevel="0" collapsed="false">
      <c r="A271" s="11" t="n">
        <v>1</v>
      </c>
      <c r="B271" s="11" t="n">
        <v>270</v>
      </c>
      <c r="C271" s="11" t="s">
        <v>41</v>
      </c>
      <c r="D271" s="11" t="s">
        <v>142</v>
      </c>
      <c r="E271" s="11" t="s">
        <v>198</v>
      </c>
      <c r="F271" s="15" t="n">
        <v>450</v>
      </c>
      <c r="G271" s="15" t="n">
        <f aca="false">IF(I271=TRUE(),"",SUMIFS('Values (Both)'!$D$2:$D$63,'Values (Both)'!$E$2:$E$63,J271))</f>
        <v>558.6</v>
      </c>
      <c r="H271" s="16" t="n">
        <f aca="false">IF(I271=TRUE(),"",G271-F271)</f>
        <v>108.6</v>
      </c>
      <c r="I271" s="17" t="b">
        <f aca="false">FALSE()</f>
        <v>0</v>
      </c>
      <c r="J271" s="13" t="str">
        <f aca="false">A271&amp;"|"&amp;C271</f>
        <v>1|50x Temporal Force</v>
      </c>
    </row>
    <row r="272" customFormat="false" ht="15" hidden="false" customHeight="false" outlineLevel="0" collapsed="false">
      <c r="A272" s="11" t="n">
        <v>1</v>
      </c>
      <c r="B272" s="11" t="n">
        <v>271</v>
      </c>
      <c r="C272" s="11" t="s">
        <v>36</v>
      </c>
      <c r="D272" s="11" t="s">
        <v>132</v>
      </c>
      <c r="E272" s="11" t="s">
        <v>166</v>
      </c>
      <c r="F272" s="15" t="n">
        <v>420</v>
      </c>
      <c r="G272" s="15" t="n">
        <f aca="false">IF(I272=TRUE(),"",SUMIFS('Values (Both)'!$D$2:$D$63,'Values (Both)'!$E$2:$E$63,J272))</f>
        <v>3</v>
      </c>
      <c r="H272" s="16" t="n">
        <f aca="false">IF(I272=TRUE(),"",G272-F272)</f>
        <v>-417</v>
      </c>
      <c r="I272" s="17" t="b">
        <f aca="false">FALSE()</f>
        <v>0</v>
      </c>
      <c r="J272" s="13" t="str">
        <f aca="false">A272&amp;"|"&amp;C272</f>
        <v>1|Single Pack Simplified Chinese Gem Series 4</v>
      </c>
    </row>
    <row r="273" customFormat="false" ht="15" hidden="false" customHeight="false" outlineLevel="0" collapsed="false">
      <c r="A273" s="11" t="n">
        <v>1</v>
      </c>
      <c r="B273" s="11" t="n">
        <v>272</v>
      </c>
      <c r="C273" s="11" t="s">
        <v>36</v>
      </c>
      <c r="D273" s="11" t="s">
        <v>132</v>
      </c>
      <c r="E273" s="11" t="s">
        <v>166</v>
      </c>
      <c r="F273" s="15" t="n">
        <v>420</v>
      </c>
      <c r="G273" s="15" t="n">
        <f aca="false">IF(I273=TRUE(),"",SUMIFS('Values (Both)'!$D$2:$D$63,'Values (Both)'!$E$2:$E$63,J273))</f>
        <v>3</v>
      </c>
      <c r="H273" s="16" t="n">
        <f aca="false">IF(I273=TRUE(),"",G273-F273)</f>
        <v>-417</v>
      </c>
      <c r="I273" s="17" t="b">
        <f aca="false">FALSE()</f>
        <v>0</v>
      </c>
      <c r="J273" s="13" t="str">
        <f aca="false">A273&amp;"|"&amp;C273</f>
        <v>1|Single Pack Simplified Chinese Gem Series 4</v>
      </c>
    </row>
    <row r="274" customFormat="false" ht="15" hidden="false" customHeight="false" outlineLevel="0" collapsed="false">
      <c r="A274" s="11" t="n">
        <v>1</v>
      </c>
      <c r="B274" s="11" t="n">
        <v>273</v>
      </c>
      <c r="C274" s="11" t="s">
        <v>47</v>
      </c>
      <c r="D274" s="11" t="s">
        <v>142</v>
      </c>
      <c r="E274" s="11" t="s">
        <v>189</v>
      </c>
      <c r="F274" s="15" t="n">
        <v>353</v>
      </c>
      <c r="G274" s="15" t="n">
        <f aca="false">IF(I274=TRUE(),"",SUMIFS('Values (Both)'!$D$2:$D$63,'Values (Both)'!$E$2:$E$63,J274))</f>
        <v>421.5</v>
      </c>
      <c r="H274" s="16" t="n">
        <f aca="false">IF(I274=TRUE(),"",G274-F274)</f>
        <v>68.5</v>
      </c>
      <c r="I274" s="17" t="b">
        <f aca="false">FALSE()</f>
        <v>0</v>
      </c>
      <c r="J274" s="13" t="str">
        <f aca="false">A274&amp;"|"&amp;C274</f>
        <v>1|50x Paradox Rift</v>
      </c>
    </row>
    <row r="275" customFormat="false" ht="15" hidden="false" customHeight="false" outlineLevel="0" collapsed="false">
      <c r="A275" s="11" t="n">
        <v>1</v>
      </c>
      <c r="B275" s="11" t="n">
        <v>274</v>
      </c>
      <c r="C275" s="11" t="s">
        <v>41</v>
      </c>
      <c r="D275" s="11" t="s">
        <v>142</v>
      </c>
      <c r="E275" s="11" t="s">
        <v>199</v>
      </c>
      <c r="F275" s="15" t="n">
        <v>270</v>
      </c>
      <c r="G275" s="15" t="n">
        <f aca="false">IF(I275=TRUE(),"",SUMIFS('Values (Both)'!$D$2:$D$63,'Values (Both)'!$E$2:$E$63,J275))</f>
        <v>558.6</v>
      </c>
      <c r="H275" s="16" t="n">
        <f aca="false">IF(I275=TRUE(),"",G275-F275)</f>
        <v>288.6</v>
      </c>
      <c r="I275" s="17" t="b">
        <f aca="false">FALSE()</f>
        <v>0</v>
      </c>
      <c r="J275" s="13" t="str">
        <f aca="false">A275&amp;"|"&amp;C275</f>
        <v>1|50x Temporal Force</v>
      </c>
    </row>
    <row r="276" customFormat="false" ht="15" hidden="false" customHeight="false" outlineLevel="0" collapsed="false">
      <c r="A276" s="11" t="n">
        <v>1</v>
      </c>
      <c r="B276" s="11" t="n">
        <v>275</v>
      </c>
      <c r="C276" s="11" t="s">
        <v>36</v>
      </c>
      <c r="D276" s="11" t="s">
        <v>132</v>
      </c>
      <c r="E276" s="11" t="s">
        <v>175</v>
      </c>
      <c r="F276" s="15" t="n">
        <v>349</v>
      </c>
      <c r="G276" s="15" t="n">
        <f aca="false">IF(I276=TRUE(),"",SUMIFS('Values (Both)'!$D$2:$D$63,'Values (Both)'!$E$2:$E$63,J276))</f>
        <v>3</v>
      </c>
      <c r="H276" s="16" t="n">
        <f aca="false">IF(I276=TRUE(),"",G276-F276)</f>
        <v>-346</v>
      </c>
      <c r="I276" s="17" t="b">
        <f aca="false">FALSE()</f>
        <v>0</v>
      </c>
      <c r="J276" s="13" t="str">
        <f aca="false">A276&amp;"|"&amp;C276</f>
        <v>1|Single Pack Simplified Chinese Gem Series 4</v>
      </c>
    </row>
    <row r="277" customFormat="false" ht="15" hidden="false" customHeight="false" outlineLevel="0" collapsed="false">
      <c r="A277" s="11" t="n">
        <v>1</v>
      </c>
      <c r="B277" s="11" t="n">
        <v>276</v>
      </c>
      <c r="C277" s="11" t="s">
        <v>36</v>
      </c>
      <c r="D277" s="11" t="s">
        <v>132</v>
      </c>
      <c r="E277" s="11" t="s">
        <v>200</v>
      </c>
      <c r="F277" s="15" t="n">
        <v>355</v>
      </c>
      <c r="G277" s="15" t="n">
        <f aca="false">IF(I277=TRUE(),"",SUMIFS('Values (Both)'!$D$2:$D$63,'Values (Both)'!$E$2:$E$63,J277))</f>
        <v>3</v>
      </c>
      <c r="H277" s="16" t="n">
        <f aca="false">IF(I277=TRUE(),"",G277-F277)</f>
        <v>-352</v>
      </c>
      <c r="I277" s="17" t="b">
        <f aca="false">FALSE()</f>
        <v>0</v>
      </c>
      <c r="J277" s="13" t="str">
        <f aca="false">A277&amp;"|"&amp;C277</f>
        <v>1|Single Pack Simplified Chinese Gem Series 4</v>
      </c>
    </row>
    <row r="278" customFormat="false" ht="15" hidden="false" customHeight="false" outlineLevel="0" collapsed="false">
      <c r="A278" s="11" t="n">
        <v>1</v>
      </c>
      <c r="B278" s="11" t="n">
        <v>277</v>
      </c>
      <c r="C278" s="11" t="s">
        <v>36</v>
      </c>
      <c r="D278" s="11" t="s">
        <v>132</v>
      </c>
      <c r="E278" s="11" t="s">
        <v>189</v>
      </c>
      <c r="F278" s="15" t="n">
        <v>355</v>
      </c>
      <c r="G278" s="15" t="n">
        <f aca="false">IF(I278=TRUE(),"",SUMIFS('Values (Both)'!$D$2:$D$63,'Values (Both)'!$E$2:$E$63,J278))</f>
        <v>3</v>
      </c>
      <c r="H278" s="16" t="n">
        <f aca="false">IF(I278=TRUE(),"",G278-F278)</f>
        <v>-352</v>
      </c>
      <c r="I278" s="17" t="b">
        <f aca="false">FALSE()</f>
        <v>0</v>
      </c>
      <c r="J278" s="13" t="str">
        <f aca="false">A278&amp;"|"&amp;C278</f>
        <v>1|Single Pack Simplified Chinese Gem Series 4</v>
      </c>
    </row>
    <row r="279" customFormat="false" ht="15" hidden="false" customHeight="false" outlineLevel="0" collapsed="false">
      <c r="A279" s="11" t="n">
        <v>1</v>
      </c>
      <c r="B279" s="11" t="n">
        <v>278</v>
      </c>
      <c r="C279" s="11" t="s">
        <v>36</v>
      </c>
      <c r="D279" s="11" t="s">
        <v>132</v>
      </c>
      <c r="E279" s="11" t="s">
        <v>135</v>
      </c>
      <c r="F279" s="15" t="n">
        <v>355</v>
      </c>
      <c r="G279" s="15" t="n">
        <f aca="false">IF(I279=TRUE(),"",SUMIFS('Values (Both)'!$D$2:$D$63,'Values (Both)'!$E$2:$E$63,J279))</f>
        <v>3</v>
      </c>
      <c r="H279" s="16" t="n">
        <f aca="false">IF(I279=TRUE(),"",G279-F279)</f>
        <v>-352</v>
      </c>
      <c r="I279" s="17" t="b">
        <f aca="false">FALSE()</f>
        <v>0</v>
      </c>
      <c r="J279" s="13" t="str">
        <f aca="false">A279&amp;"|"&amp;C279</f>
        <v>1|Single Pack Simplified Chinese Gem Series 4</v>
      </c>
    </row>
    <row r="280" customFormat="false" ht="15" hidden="false" customHeight="false" outlineLevel="0" collapsed="false">
      <c r="A280" s="11" t="n">
        <v>1</v>
      </c>
      <c r="B280" s="11" t="n">
        <v>279</v>
      </c>
      <c r="C280" s="11" t="s">
        <v>36</v>
      </c>
      <c r="D280" s="11" t="s">
        <v>132</v>
      </c>
      <c r="E280" s="11" t="s">
        <v>189</v>
      </c>
      <c r="F280" s="15" t="n">
        <v>365</v>
      </c>
      <c r="G280" s="15" t="n">
        <f aca="false">IF(I280=TRUE(),"",SUMIFS('Values (Both)'!$D$2:$D$63,'Values (Both)'!$E$2:$E$63,J280))</f>
        <v>3</v>
      </c>
      <c r="H280" s="16" t="n">
        <f aca="false">IF(I280=TRUE(),"",G280-F280)</f>
        <v>-362</v>
      </c>
      <c r="I280" s="17" t="b">
        <f aca="false">FALSE()</f>
        <v>0</v>
      </c>
      <c r="J280" s="13" t="str">
        <f aca="false">A280&amp;"|"&amp;C280</f>
        <v>1|Single Pack Simplified Chinese Gem Series 4</v>
      </c>
    </row>
    <row r="281" customFormat="false" ht="15" hidden="false" customHeight="false" outlineLevel="0" collapsed="false">
      <c r="A281" s="11" t="n">
        <v>1</v>
      </c>
      <c r="B281" s="11" t="n">
        <v>280</v>
      </c>
      <c r="C281" s="11" t="s">
        <v>36</v>
      </c>
      <c r="D281" s="11" t="s">
        <v>132</v>
      </c>
      <c r="E281" s="11" t="s">
        <v>189</v>
      </c>
      <c r="F281" s="15" t="n">
        <v>410</v>
      </c>
      <c r="G281" s="15" t="n">
        <f aca="false">IF(I281=TRUE(),"",SUMIFS('Values (Both)'!$D$2:$D$63,'Values (Both)'!$E$2:$E$63,J281))</f>
        <v>3</v>
      </c>
      <c r="H281" s="16" t="n">
        <f aca="false">IF(I281=TRUE(),"",G281-F281)</f>
        <v>-407</v>
      </c>
      <c r="I281" s="17" t="b">
        <f aca="false">FALSE()</f>
        <v>0</v>
      </c>
      <c r="J281" s="13" t="str">
        <f aca="false">A281&amp;"|"&amp;C281</f>
        <v>1|Single Pack Simplified Chinese Gem Series 4</v>
      </c>
    </row>
    <row r="282" customFormat="false" ht="15" hidden="false" customHeight="false" outlineLevel="0" collapsed="false">
      <c r="A282" s="11" t="n">
        <v>1</v>
      </c>
      <c r="B282" s="11" t="n">
        <v>281</v>
      </c>
      <c r="C282" s="11" t="s">
        <v>36</v>
      </c>
      <c r="D282" s="11" t="s">
        <v>132</v>
      </c>
      <c r="E282" s="11" t="s">
        <v>189</v>
      </c>
      <c r="F282" s="15" t="n">
        <v>430</v>
      </c>
      <c r="G282" s="15" t="n">
        <f aca="false">IF(I282=TRUE(),"",SUMIFS('Values (Both)'!$D$2:$D$63,'Values (Both)'!$E$2:$E$63,J282))</f>
        <v>3</v>
      </c>
      <c r="H282" s="16" t="n">
        <f aca="false">IF(I282=TRUE(),"",G282-F282)</f>
        <v>-427</v>
      </c>
      <c r="I282" s="17" t="b">
        <f aca="false">FALSE()</f>
        <v>0</v>
      </c>
      <c r="J282" s="13" t="str">
        <f aca="false">A282&amp;"|"&amp;C282</f>
        <v>1|Single Pack Simplified Chinese Gem Series 4</v>
      </c>
    </row>
    <row r="283" customFormat="false" ht="15" hidden="false" customHeight="false" outlineLevel="0" collapsed="false">
      <c r="A283" s="11" t="n">
        <v>1</v>
      </c>
      <c r="B283" s="11" t="n">
        <v>282</v>
      </c>
      <c r="C283" s="11" t="s">
        <v>50</v>
      </c>
      <c r="D283" s="11" t="s">
        <v>159</v>
      </c>
      <c r="E283" s="11" t="s">
        <v>201</v>
      </c>
      <c r="F283" s="15" t="n">
        <v>445</v>
      </c>
      <c r="G283" s="15" t="n">
        <f aca="false">IF(I283=TRUE(),"",SUMIFS('Values (Both)'!$D$2:$D$63,'Values (Both)'!$E$2:$E$63,J283))</f>
        <v>2769.93</v>
      </c>
      <c r="H283" s="16" t="n">
        <f aca="false">IF(I283=TRUE(),"",G283-F283)</f>
        <v>2324.93</v>
      </c>
      <c r="I283" s="17" t="b">
        <f aca="false">FALSE()</f>
        <v>0</v>
      </c>
      <c r="J283" s="13" t="str">
        <f aca="false">A283&amp;"|"&amp;C283</f>
        <v>1|Sealed Case Phantasmal Flames Box</v>
      </c>
    </row>
    <row r="284" customFormat="false" ht="15" hidden="false" customHeight="false" outlineLevel="0" collapsed="false">
      <c r="A284" s="11" t="n">
        <v>1</v>
      </c>
      <c r="B284" s="11" t="n">
        <v>283</v>
      </c>
      <c r="C284" s="11" t="s">
        <v>38</v>
      </c>
      <c r="D284" s="11" t="s">
        <v>142</v>
      </c>
      <c r="E284" s="11" t="s">
        <v>175</v>
      </c>
      <c r="F284" s="15" t="n">
        <v>340</v>
      </c>
      <c r="G284" s="15" t="n">
        <f aca="false">IF(I284=TRUE(),"",SUMIFS('Values (Both)'!$D$2:$D$63,'Values (Both)'!$E$2:$E$63,J284))</f>
        <v>550</v>
      </c>
      <c r="H284" s="16" t="n">
        <f aca="false">IF(I284=TRUE(),"",G284-F284)</f>
        <v>210</v>
      </c>
      <c r="I284" s="17" t="b">
        <f aca="false">FALSE()</f>
        <v>0</v>
      </c>
      <c r="J284" s="13" t="str">
        <f aca="false">A284&amp;"|"&amp;C284</f>
        <v>1|50x Destined Rivals</v>
      </c>
    </row>
    <row r="285" customFormat="false" ht="15" hidden="false" customHeight="false" outlineLevel="0" collapsed="false">
      <c r="A285" s="11" t="n">
        <v>1</v>
      </c>
      <c r="B285" s="11" t="n">
        <v>284</v>
      </c>
      <c r="C285" s="11" t="s">
        <v>36</v>
      </c>
      <c r="D285" s="11" t="s">
        <v>132</v>
      </c>
      <c r="E285" s="11" t="s">
        <v>199</v>
      </c>
      <c r="F285" s="15" t="n">
        <v>300</v>
      </c>
      <c r="G285" s="15" t="n">
        <f aca="false">IF(I285=TRUE(),"",SUMIFS('Values (Both)'!$D$2:$D$63,'Values (Both)'!$E$2:$E$63,J285))</f>
        <v>3</v>
      </c>
      <c r="H285" s="16" t="n">
        <f aca="false">IF(I285=TRUE(),"",G285-F285)</f>
        <v>-297</v>
      </c>
      <c r="I285" s="17" t="b">
        <f aca="false">FALSE()</f>
        <v>0</v>
      </c>
      <c r="J285" s="13" t="str">
        <f aca="false">A285&amp;"|"&amp;C285</f>
        <v>1|Single Pack Simplified Chinese Gem Series 4</v>
      </c>
    </row>
    <row r="286" customFormat="false" ht="15" hidden="false" customHeight="false" outlineLevel="0" collapsed="false">
      <c r="A286" s="11" t="n">
        <v>1</v>
      </c>
      <c r="B286" s="11" t="n">
        <v>285</v>
      </c>
      <c r="C286" s="11" t="s">
        <v>36</v>
      </c>
      <c r="D286" s="11" t="s">
        <v>132</v>
      </c>
      <c r="E286" s="11" t="s">
        <v>189</v>
      </c>
      <c r="F286" s="15" t="n">
        <v>360</v>
      </c>
      <c r="G286" s="15" t="n">
        <f aca="false">IF(I286=TRUE(),"",SUMIFS('Values (Both)'!$D$2:$D$63,'Values (Both)'!$E$2:$E$63,J286))</f>
        <v>3</v>
      </c>
      <c r="H286" s="16" t="n">
        <f aca="false">IF(I286=TRUE(),"",G286-F286)</f>
        <v>-357</v>
      </c>
      <c r="I286" s="17" t="b">
        <f aca="false">FALSE()</f>
        <v>0</v>
      </c>
      <c r="J286" s="13" t="str">
        <f aca="false">A286&amp;"|"&amp;C286</f>
        <v>1|Single Pack Simplified Chinese Gem Series 4</v>
      </c>
    </row>
    <row r="287" customFormat="false" ht="15" hidden="false" customHeight="false" outlineLevel="0" collapsed="false">
      <c r="A287" s="11" t="n">
        <v>1</v>
      </c>
      <c r="B287" s="11" t="n">
        <v>286</v>
      </c>
      <c r="C287" s="11" t="s">
        <v>36</v>
      </c>
      <c r="D287" s="11" t="s">
        <v>132</v>
      </c>
      <c r="E287" s="11" t="s">
        <v>189</v>
      </c>
      <c r="F287" s="15" t="n">
        <v>340</v>
      </c>
      <c r="G287" s="15" t="n">
        <f aca="false">IF(I287=TRUE(),"",SUMIFS('Values (Both)'!$D$2:$D$63,'Values (Both)'!$E$2:$E$63,J287))</f>
        <v>3</v>
      </c>
      <c r="H287" s="16" t="n">
        <f aca="false">IF(I287=TRUE(),"",G287-F287)</f>
        <v>-337</v>
      </c>
      <c r="I287" s="17" t="b">
        <f aca="false">FALSE()</f>
        <v>0</v>
      </c>
      <c r="J287" s="13" t="str">
        <f aca="false">A287&amp;"|"&amp;C287</f>
        <v>1|Single Pack Simplified Chinese Gem Series 4</v>
      </c>
    </row>
    <row r="288" customFormat="false" ht="15" hidden="false" customHeight="false" outlineLevel="0" collapsed="false">
      <c r="A288" s="11" t="n">
        <v>1</v>
      </c>
      <c r="B288" s="11" t="n">
        <v>287</v>
      </c>
      <c r="C288" s="11" t="s">
        <v>43</v>
      </c>
      <c r="D288" s="11" t="s">
        <v>142</v>
      </c>
      <c r="E288" s="11" t="s">
        <v>189</v>
      </c>
      <c r="F288" s="15" t="n">
        <v>395</v>
      </c>
      <c r="G288" s="15" t="n">
        <f aca="false">IF(I288=TRUE(),"",SUMIFS('Values (Both)'!$D$2:$D$63,'Values (Both)'!$E$2:$E$63,J288))</f>
        <v>639</v>
      </c>
      <c r="H288" s="16" t="n">
        <f aca="false">IF(I288=TRUE(),"",G288-F288)</f>
        <v>244</v>
      </c>
      <c r="I288" s="17" t="b">
        <f aca="false">FALSE()</f>
        <v>0</v>
      </c>
      <c r="J288" s="13" t="str">
        <f aca="false">A288&amp;"|"&amp;C288</f>
        <v>1|50x Obsidian Flames</v>
      </c>
    </row>
    <row r="289" customFormat="false" ht="15" hidden="false" customHeight="false" outlineLevel="0" collapsed="false">
      <c r="A289" s="11" t="n">
        <v>1</v>
      </c>
      <c r="B289" s="11" t="n">
        <v>288</v>
      </c>
      <c r="C289" s="11" t="s">
        <v>36</v>
      </c>
      <c r="D289" s="11" t="s">
        <v>132</v>
      </c>
      <c r="E289" s="11" t="s">
        <v>146</v>
      </c>
      <c r="F289" s="15" t="n">
        <v>310</v>
      </c>
      <c r="G289" s="15" t="n">
        <f aca="false">IF(I289=TRUE(),"",SUMIFS('Values (Both)'!$D$2:$D$63,'Values (Both)'!$E$2:$E$63,J289))</f>
        <v>3</v>
      </c>
      <c r="H289" s="16" t="n">
        <f aca="false">IF(I289=TRUE(),"",G289-F289)</f>
        <v>-307</v>
      </c>
      <c r="I289" s="17" t="b">
        <f aca="false">FALSE()</f>
        <v>0</v>
      </c>
      <c r="J289" s="13" t="str">
        <f aca="false">A289&amp;"|"&amp;C289</f>
        <v>1|Single Pack Simplified Chinese Gem Series 4</v>
      </c>
    </row>
    <row r="290" customFormat="false" ht="15" hidden="false" customHeight="false" outlineLevel="0" collapsed="false">
      <c r="A290" s="11" t="n">
        <v>1</v>
      </c>
      <c r="B290" s="11" t="n">
        <v>289</v>
      </c>
      <c r="C290" s="11" t="s">
        <v>36</v>
      </c>
      <c r="D290" s="11" t="s">
        <v>132</v>
      </c>
      <c r="E290" s="11" t="s">
        <v>202</v>
      </c>
      <c r="F290" s="15" t="n">
        <v>343</v>
      </c>
      <c r="G290" s="15" t="n">
        <f aca="false">IF(I290=TRUE(),"",SUMIFS('Values (Both)'!$D$2:$D$63,'Values (Both)'!$E$2:$E$63,J290))</f>
        <v>3</v>
      </c>
      <c r="H290" s="16" t="n">
        <f aca="false">IF(I290=TRUE(),"",G290-F290)</f>
        <v>-340</v>
      </c>
      <c r="I290" s="17" t="b">
        <f aca="false">FALSE()</f>
        <v>0</v>
      </c>
      <c r="J290" s="13" t="str">
        <f aca="false">A290&amp;"|"&amp;C290</f>
        <v>1|Single Pack Simplified Chinese Gem Series 4</v>
      </c>
    </row>
    <row r="291" customFormat="false" ht="15" hidden="false" customHeight="false" outlineLevel="0" collapsed="false">
      <c r="A291" s="11" t="n">
        <v>1</v>
      </c>
      <c r="B291" s="11" t="n">
        <v>290</v>
      </c>
      <c r="C291" s="11" t="s">
        <v>36</v>
      </c>
      <c r="D291" s="11" t="s">
        <v>132</v>
      </c>
      <c r="E291" s="11" t="s">
        <v>135</v>
      </c>
      <c r="F291" s="15" t="n">
        <v>355</v>
      </c>
      <c r="G291" s="15" t="n">
        <f aca="false">IF(I291=TRUE(),"",SUMIFS('Values (Both)'!$D$2:$D$63,'Values (Both)'!$E$2:$E$63,J291))</f>
        <v>3</v>
      </c>
      <c r="H291" s="16" t="n">
        <f aca="false">IF(I291=TRUE(),"",G291-F291)</f>
        <v>-352</v>
      </c>
      <c r="I291" s="17" t="b">
        <f aca="false">FALSE()</f>
        <v>0</v>
      </c>
      <c r="J291" s="13" t="str">
        <f aca="false">A291&amp;"|"&amp;C291</f>
        <v>1|Single Pack Simplified Chinese Gem Series 4</v>
      </c>
    </row>
    <row r="292" customFormat="false" ht="15" hidden="false" customHeight="false" outlineLevel="0" collapsed="false">
      <c r="A292" s="11" t="n">
        <v>1</v>
      </c>
      <c r="B292" s="11" t="n">
        <v>291</v>
      </c>
      <c r="C292" s="11" t="s">
        <v>41</v>
      </c>
      <c r="D292" s="11" t="s">
        <v>142</v>
      </c>
      <c r="E292" s="11" t="s">
        <v>175</v>
      </c>
      <c r="F292" s="15" t="n">
        <v>360</v>
      </c>
      <c r="G292" s="15" t="n">
        <f aca="false">IF(I292=TRUE(),"",SUMIFS('Values (Both)'!$D$2:$D$63,'Values (Both)'!$E$2:$E$63,J292))</f>
        <v>558.6</v>
      </c>
      <c r="H292" s="16" t="n">
        <f aca="false">IF(I292=TRUE(),"",G292-F292)</f>
        <v>198.6</v>
      </c>
      <c r="I292" s="17" t="b">
        <f aca="false">FALSE()</f>
        <v>0</v>
      </c>
      <c r="J292" s="13" t="str">
        <f aca="false">A292&amp;"|"&amp;C292</f>
        <v>1|50x Temporal Force</v>
      </c>
    </row>
    <row r="293" customFormat="false" ht="15" hidden="false" customHeight="false" outlineLevel="0" collapsed="false">
      <c r="A293" s="11" t="n">
        <v>1</v>
      </c>
      <c r="B293" s="11" t="n">
        <v>292</v>
      </c>
      <c r="C293" s="11" t="s">
        <v>54</v>
      </c>
      <c r="D293" s="11" t="s">
        <v>142</v>
      </c>
      <c r="E293" s="11" t="s">
        <v>189</v>
      </c>
      <c r="F293" s="15" t="n">
        <v>353</v>
      </c>
      <c r="G293" s="15" t="n">
        <f aca="false">IF(I293=TRUE(),"",SUMIFS('Values (Both)'!$D$2:$D$63,'Values (Both)'!$E$2:$E$63,J293))</f>
        <v>356.5</v>
      </c>
      <c r="H293" s="16" t="n">
        <f aca="false">IF(I293=TRUE(),"",G293-F293)</f>
        <v>3.5</v>
      </c>
      <c r="I293" s="17" t="b">
        <f aca="false">FALSE()</f>
        <v>0</v>
      </c>
      <c r="J293" s="13" t="str">
        <f aca="false">A293&amp;"|"&amp;C293</f>
        <v>1|50x Pitch Black</v>
      </c>
    </row>
    <row r="294" customFormat="false" ht="15" hidden="false" customHeight="false" outlineLevel="0" collapsed="false">
      <c r="A294" s="11" t="n">
        <v>1</v>
      </c>
      <c r="B294" s="11" t="n">
        <v>293</v>
      </c>
      <c r="C294" s="11" t="s">
        <v>51</v>
      </c>
      <c r="D294" s="11" t="s">
        <v>142</v>
      </c>
      <c r="E294" s="11" t="s">
        <v>189</v>
      </c>
      <c r="F294" s="15" t="n">
        <v>345</v>
      </c>
      <c r="G294" s="15" t="n">
        <f aca="false">IF(I294=TRUE(),"",SUMIFS('Values (Both)'!$D$2:$D$63,'Values (Both)'!$E$2:$E$63,J294))</f>
        <v>300</v>
      </c>
      <c r="H294" s="16" t="n">
        <f aca="false">IF(I294=TRUE(),"",G294-F294)</f>
        <v>-45</v>
      </c>
      <c r="I294" s="17" t="b">
        <f aca="false">FALSE()</f>
        <v>0</v>
      </c>
      <c r="J294" s="13" t="str">
        <f aca="false">A294&amp;"|"&amp;C294</f>
        <v>1|50x Chaos Rising</v>
      </c>
    </row>
    <row r="295" customFormat="false" ht="15" hidden="false" customHeight="false" outlineLevel="0" collapsed="false">
      <c r="A295" s="11" t="n">
        <v>1</v>
      </c>
      <c r="B295" s="11" t="n">
        <v>294</v>
      </c>
      <c r="C295" s="11" t="s">
        <v>36</v>
      </c>
      <c r="D295" s="11" t="s">
        <v>132</v>
      </c>
      <c r="E295" s="11" t="s">
        <v>175</v>
      </c>
      <c r="F295" s="15" t="n">
        <v>340</v>
      </c>
      <c r="G295" s="15" t="n">
        <f aca="false">IF(I295=TRUE(),"",SUMIFS('Values (Both)'!$D$2:$D$63,'Values (Both)'!$E$2:$E$63,J295))</f>
        <v>3</v>
      </c>
      <c r="H295" s="16" t="n">
        <f aca="false">IF(I295=TRUE(),"",G295-F295)</f>
        <v>-337</v>
      </c>
      <c r="I295" s="17" t="b">
        <f aca="false">FALSE()</f>
        <v>0</v>
      </c>
      <c r="J295" s="13" t="str">
        <f aca="false">A295&amp;"|"&amp;C295</f>
        <v>1|Single Pack Simplified Chinese Gem Series 4</v>
      </c>
    </row>
    <row r="296" customFormat="false" ht="15" hidden="false" customHeight="false" outlineLevel="0" collapsed="false">
      <c r="A296" s="11" t="n">
        <v>1</v>
      </c>
      <c r="B296" s="11" t="n">
        <v>295</v>
      </c>
      <c r="C296" s="11" t="s">
        <v>59</v>
      </c>
      <c r="D296" s="11" t="s">
        <v>142</v>
      </c>
      <c r="E296" s="11" t="s">
        <v>199</v>
      </c>
      <c r="F296" s="15" t="n">
        <v>300</v>
      </c>
      <c r="G296" s="15" t="n">
        <f aca="false">IF(I296=TRUE(),"",SUMIFS('Values (Both)'!$D$2:$D$63,'Values (Both)'!$E$2:$E$63,J296))</f>
        <v>668.5</v>
      </c>
      <c r="H296" s="16" t="n">
        <f aca="false">IF(I296=TRUE(),"",G296-F296)</f>
        <v>368.5</v>
      </c>
      <c r="I296" s="17" t="b">
        <f aca="false">FALSE()</f>
        <v>0</v>
      </c>
      <c r="J296" s="13" t="str">
        <f aca="false">A296&amp;"|"&amp;C296</f>
        <v>1|50x Prismatic Evolutions</v>
      </c>
    </row>
    <row r="297" customFormat="false" ht="15" hidden="false" customHeight="false" outlineLevel="0" collapsed="false">
      <c r="A297" s="11" t="n">
        <v>1</v>
      </c>
      <c r="B297" s="11" t="n">
        <v>296</v>
      </c>
      <c r="C297" s="11" t="s">
        <v>36</v>
      </c>
      <c r="D297" s="11" t="s">
        <v>132</v>
      </c>
      <c r="E297" s="11" t="s">
        <v>152</v>
      </c>
      <c r="F297" s="15" t="n">
        <v>175</v>
      </c>
      <c r="G297" s="15" t="n">
        <f aca="false">IF(I297=TRUE(),"",SUMIFS('Values (Both)'!$D$2:$D$63,'Values (Both)'!$E$2:$E$63,J297))</f>
        <v>3</v>
      </c>
      <c r="H297" s="16" t="n">
        <f aca="false">IF(I297=TRUE(),"",G297-F297)</f>
        <v>-172</v>
      </c>
      <c r="I297" s="17" t="b">
        <f aca="false">FALSE()</f>
        <v>0</v>
      </c>
      <c r="J297" s="13" t="str">
        <f aca="false">A297&amp;"|"&amp;C297</f>
        <v>1|Single Pack Simplified Chinese Gem Series 4</v>
      </c>
    </row>
    <row r="298" customFormat="false" ht="15" hidden="false" customHeight="false" outlineLevel="0" collapsed="false">
      <c r="A298" s="11" t="n">
        <v>1</v>
      </c>
      <c r="B298" s="11" t="n">
        <v>297</v>
      </c>
      <c r="C298" s="11" t="s">
        <v>36</v>
      </c>
      <c r="D298" s="11" t="s">
        <v>132</v>
      </c>
      <c r="E298" s="11" t="s">
        <v>135</v>
      </c>
      <c r="F298" s="15" t="n">
        <v>285</v>
      </c>
      <c r="G298" s="15" t="n">
        <f aca="false">IF(I298=TRUE(),"",SUMIFS('Values (Both)'!$D$2:$D$63,'Values (Both)'!$E$2:$E$63,J298))</f>
        <v>3</v>
      </c>
      <c r="H298" s="16" t="n">
        <f aca="false">IF(I298=TRUE(),"",G298-F298)</f>
        <v>-282</v>
      </c>
      <c r="I298" s="17" t="b">
        <f aca="false">FALSE()</f>
        <v>0</v>
      </c>
      <c r="J298" s="13" t="str">
        <f aca="false">A298&amp;"|"&amp;C298</f>
        <v>1|Single Pack Simplified Chinese Gem Series 4</v>
      </c>
    </row>
    <row r="299" customFormat="false" ht="15" hidden="false" customHeight="false" outlineLevel="0" collapsed="false">
      <c r="A299" s="11" t="n">
        <v>1</v>
      </c>
      <c r="B299" s="11" t="n">
        <v>298</v>
      </c>
      <c r="C299" s="11" t="s">
        <v>36</v>
      </c>
      <c r="D299" s="11" t="s">
        <v>132</v>
      </c>
      <c r="E299" s="11" t="s">
        <v>152</v>
      </c>
      <c r="F299" s="15" t="n">
        <v>304</v>
      </c>
      <c r="G299" s="15" t="n">
        <f aca="false">IF(I299=TRUE(),"",SUMIFS('Values (Both)'!$D$2:$D$63,'Values (Both)'!$E$2:$E$63,J299))</f>
        <v>3</v>
      </c>
      <c r="H299" s="16" t="n">
        <f aca="false">IF(I299=TRUE(),"",G299-F299)</f>
        <v>-301</v>
      </c>
      <c r="I299" s="17" t="b">
        <f aca="false">FALSE()</f>
        <v>0</v>
      </c>
      <c r="J299" s="13" t="str">
        <f aca="false">A299&amp;"|"&amp;C299</f>
        <v>1|Single Pack Simplified Chinese Gem Series 4</v>
      </c>
    </row>
    <row r="300" customFormat="false" ht="15" hidden="false" customHeight="false" outlineLevel="0" collapsed="false">
      <c r="A300" s="11" t="n">
        <v>1</v>
      </c>
      <c r="B300" s="11" t="n">
        <v>299</v>
      </c>
      <c r="C300" s="11" t="s">
        <v>39</v>
      </c>
      <c r="D300" s="11" t="s">
        <v>142</v>
      </c>
      <c r="E300" s="11" t="s">
        <v>203</v>
      </c>
      <c r="F300" s="15" t="n">
        <v>304</v>
      </c>
      <c r="G300" s="15" t="n">
        <f aca="false">IF(I300=TRUE(),"",SUMIFS('Values (Both)'!$D$2:$D$63,'Values (Both)'!$E$2:$E$63,J300))</f>
        <v>430</v>
      </c>
      <c r="H300" s="16" t="n">
        <f aca="false">IF(I300=TRUE(),"",G300-F300)</f>
        <v>126</v>
      </c>
      <c r="I300" s="17" t="b">
        <f aca="false">FALSE()</f>
        <v>0</v>
      </c>
      <c r="J300" s="13" t="str">
        <f aca="false">A300&amp;"|"&amp;C300</f>
        <v>1|50x Surging Sparks</v>
      </c>
    </row>
    <row r="301" customFormat="false" ht="15" hidden="false" customHeight="false" outlineLevel="0" collapsed="false">
      <c r="A301" s="11" t="n">
        <v>1</v>
      </c>
      <c r="B301" s="11" t="n">
        <v>300</v>
      </c>
      <c r="C301" s="11" t="s">
        <v>44</v>
      </c>
      <c r="D301" s="11" t="s">
        <v>142</v>
      </c>
      <c r="E301" s="11" t="s">
        <v>189</v>
      </c>
      <c r="F301" s="15" t="n">
        <v>290</v>
      </c>
      <c r="G301" s="15" t="n">
        <f aca="false">IF(I301=TRUE(),"",SUMIFS('Values (Both)'!$D$2:$D$63,'Values (Both)'!$E$2:$E$63,J301))</f>
        <v>1172</v>
      </c>
      <c r="H301" s="16" t="n">
        <f aca="false">IF(I301=TRUE(),"",G301-F301)</f>
        <v>882</v>
      </c>
      <c r="I301" s="17" t="b">
        <f aca="false">FALSE()</f>
        <v>0</v>
      </c>
      <c r="J301" s="13" t="str">
        <f aca="false">A301&amp;"|"&amp;C301</f>
        <v>1|50x Paldean Fates</v>
      </c>
    </row>
    <row r="302" customFormat="false" ht="15" hidden="false" customHeight="false" outlineLevel="0" collapsed="false">
      <c r="A302" s="11" t="n">
        <v>1</v>
      </c>
      <c r="B302" s="11" t="n">
        <v>301</v>
      </c>
      <c r="C302" s="11" t="s">
        <v>36</v>
      </c>
      <c r="D302" s="11" t="s">
        <v>132</v>
      </c>
      <c r="E302" s="11" t="s">
        <v>204</v>
      </c>
      <c r="F302" s="15" t="n">
        <v>230</v>
      </c>
      <c r="G302" s="15" t="n">
        <f aca="false">IF(I302=TRUE(),"",SUMIFS('Values (Both)'!$D$2:$D$63,'Values (Both)'!$E$2:$E$63,J302))</f>
        <v>3</v>
      </c>
      <c r="H302" s="16" t="n">
        <f aca="false">IF(I302=TRUE(),"",G302-F302)</f>
        <v>-227</v>
      </c>
      <c r="I302" s="17" t="b">
        <f aca="false">FALSE()</f>
        <v>0</v>
      </c>
      <c r="J302" s="13" t="str">
        <f aca="false">A302&amp;"|"&amp;C302</f>
        <v>1|Single Pack Simplified Chinese Gem Series 4</v>
      </c>
    </row>
    <row r="303" customFormat="false" ht="15" hidden="false" customHeight="false" outlineLevel="0" collapsed="false">
      <c r="A303" s="11" t="n">
        <v>1</v>
      </c>
      <c r="B303" s="11" t="n">
        <v>302</v>
      </c>
      <c r="C303" s="11" t="s">
        <v>36</v>
      </c>
      <c r="D303" s="11" t="s">
        <v>132</v>
      </c>
      <c r="E303" s="11" t="s">
        <v>205</v>
      </c>
      <c r="F303" s="15" t="n">
        <v>260</v>
      </c>
      <c r="G303" s="15" t="n">
        <f aca="false">IF(I303=TRUE(),"",SUMIFS('Values (Both)'!$D$2:$D$63,'Values (Both)'!$E$2:$E$63,J303))</f>
        <v>3</v>
      </c>
      <c r="H303" s="16" t="n">
        <f aca="false">IF(I303=TRUE(),"",G303-F303)</f>
        <v>-257</v>
      </c>
      <c r="I303" s="17" t="b">
        <f aca="false">FALSE()</f>
        <v>0</v>
      </c>
      <c r="J303" s="13" t="str">
        <f aca="false">A303&amp;"|"&amp;C303</f>
        <v>1|Single Pack Simplified Chinese Gem Series 4</v>
      </c>
    </row>
    <row r="304" customFormat="false" ht="15" hidden="false" customHeight="false" outlineLevel="0" collapsed="false">
      <c r="A304" s="11" t="n">
        <v>1</v>
      </c>
      <c r="B304" s="11" t="n">
        <v>303</v>
      </c>
      <c r="C304" s="11" t="s">
        <v>39</v>
      </c>
      <c r="D304" s="11" t="s">
        <v>142</v>
      </c>
      <c r="E304" s="11" t="s">
        <v>175</v>
      </c>
      <c r="F304" s="15" t="n">
        <v>334</v>
      </c>
      <c r="G304" s="15" t="n">
        <f aca="false">IF(I304=TRUE(),"",SUMIFS('Values (Both)'!$D$2:$D$63,'Values (Both)'!$E$2:$E$63,J304))</f>
        <v>430</v>
      </c>
      <c r="H304" s="16" t="n">
        <f aca="false">IF(I304=TRUE(),"",G304-F304)</f>
        <v>96</v>
      </c>
      <c r="I304" s="17" t="b">
        <f aca="false">FALSE()</f>
        <v>0</v>
      </c>
      <c r="J304" s="13" t="str">
        <f aca="false">A304&amp;"|"&amp;C304</f>
        <v>1|50x Surging Sparks</v>
      </c>
    </row>
    <row r="305" customFormat="false" ht="15" hidden="false" customHeight="false" outlineLevel="0" collapsed="false">
      <c r="A305" s="11" t="n">
        <v>1</v>
      </c>
      <c r="B305" s="11" t="n">
        <v>304</v>
      </c>
      <c r="C305" s="11" t="s">
        <v>36</v>
      </c>
      <c r="D305" s="11" t="s">
        <v>132</v>
      </c>
      <c r="E305" s="11" t="s">
        <v>202</v>
      </c>
      <c r="F305" s="15" t="n">
        <v>300</v>
      </c>
      <c r="G305" s="15" t="n">
        <f aca="false">IF(I305=TRUE(),"",SUMIFS('Values (Both)'!$D$2:$D$63,'Values (Both)'!$E$2:$E$63,J305))</f>
        <v>3</v>
      </c>
      <c r="H305" s="16" t="n">
        <f aca="false">IF(I305=TRUE(),"",G305-F305)</f>
        <v>-297</v>
      </c>
      <c r="I305" s="17" t="b">
        <f aca="false">FALSE()</f>
        <v>0</v>
      </c>
      <c r="J305" s="13" t="str">
        <f aca="false">A305&amp;"|"&amp;C305</f>
        <v>1|Single Pack Simplified Chinese Gem Series 4</v>
      </c>
    </row>
    <row r="306" customFormat="false" ht="15" hidden="false" customHeight="false" outlineLevel="0" collapsed="false">
      <c r="A306" s="11" t="n">
        <v>1</v>
      </c>
      <c r="B306" s="11" t="n">
        <v>305</v>
      </c>
      <c r="C306" s="11" t="s">
        <v>65</v>
      </c>
      <c r="D306" s="11" t="s">
        <v>148</v>
      </c>
      <c r="E306" s="11" t="s">
        <v>205</v>
      </c>
      <c r="F306" s="15" t="n">
        <v>285</v>
      </c>
      <c r="G306" s="15" t="n">
        <f aca="false">IF(I306=TRUE(),"",SUMIFS('Values (Both)'!$D$2:$D$63,'Values (Both)'!$E$2:$E$63,J306))</f>
        <v>2900</v>
      </c>
      <c r="H306" s="16" t="n">
        <f aca="false">IF(I306=TRUE(),"",G306-F306)</f>
        <v>2615</v>
      </c>
      <c r="I306" s="17" t="b">
        <f aca="false">FALSE()</f>
        <v>0</v>
      </c>
      <c r="J306" s="13" t="str">
        <f aca="false">A306&amp;"|"&amp;C306</f>
        <v>1|#6 PSA10 Ancient Mew</v>
      </c>
    </row>
    <row r="307" customFormat="false" ht="15" hidden="false" customHeight="false" outlineLevel="0" collapsed="false">
      <c r="A307" s="11" t="n">
        <v>1</v>
      </c>
      <c r="B307" s="11" t="n">
        <v>306</v>
      </c>
      <c r="C307" s="11" t="s">
        <v>36</v>
      </c>
      <c r="D307" s="11" t="s">
        <v>132</v>
      </c>
      <c r="E307" s="11" t="s">
        <v>175</v>
      </c>
      <c r="F307" s="15" t="n">
        <v>285</v>
      </c>
      <c r="G307" s="15" t="n">
        <f aca="false">IF(I307=TRUE(),"",SUMIFS('Values (Both)'!$D$2:$D$63,'Values (Both)'!$E$2:$E$63,J307))</f>
        <v>3</v>
      </c>
      <c r="H307" s="16" t="n">
        <f aca="false">IF(I307=TRUE(),"",G307-F307)</f>
        <v>-282</v>
      </c>
      <c r="I307" s="17" t="b">
        <f aca="false">FALSE()</f>
        <v>0</v>
      </c>
      <c r="J307" s="13" t="str">
        <f aca="false">A307&amp;"|"&amp;C307</f>
        <v>1|Single Pack Simplified Chinese Gem Series 4</v>
      </c>
    </row>
    <row r="308" customFormat="false" ht="15" hidden="false" customHeight="false" outlineLevel="0" collapsed="false">
      <c r="A308" s="11" t="n">
        <v>1</v>
      </c>
      <c r="B308" s="11" t="n">
        <v>307</v>
      </c>
      <c r="C308" s="11" t="s">
        <v>36</v>
      </c>
      <c r="D308" s="11" t="s">
        <v>132</v>
      </c>
      <c r="E308" s="11" t="s">
        <v>152</v>
      </c>
      <c r="F308" s="15" t="n">
        <v>331</v>
      </c>
      <c r="G308" s="15" t="n">
        <f aca="false">IF(I308=TRUE(),"",SUMIFS('Values (Both)'!$D$2:$D$63,'Values (Both)'!$E$2:$E$63,J308))</f>
        <v>3</v>
      </c>
      <c r="H308" s="16" t="n">
        <f aca="false">IF(I308=TRUE(),"",G308-F308)</f>
        <v>-328</v>
      </c>
      <c r="I308" s="17" t="b">
        <f aca="false">FALSE()</f>
        <v>0</v>
      </c>
      <c r="J308" s="13" t="str">
        <f aca="false">A308&amp;"|"&amp;C308</f>
        <v>1|Single Pack Simplified Chinese Gem Series 4</v>
      </c>
    </row>
    <row r="309" customFormat="false" ht="15" hidden="false" customHeight="false" outlineLevel="0" collapsed="false">
      <c r="A309" s="11" t="n">
        <v>1</v>
      </c>
      <c r="B309" s="11" t="n">
        <v>308</v>
      </c>
      <c r="C309" s="11" t="s">
        <v>36</v>
      </c>
      <c r="D309" s="11" t="s">
        <v>132</v>
      </c>
      <c r="E309" s="11" t="s">
        <v>202</v>
      </c>
      <c r="F309" s="15" t="n">
        <v>310</v>
      </c>
      <c r="G309" s="15" t="n">
        <f aca="false">IF(I309=TRUE(),"",SUMIFS('Values (Both)'!$D$2:$D$63,'Values (Both)'!$E$2:$E$63,J309))</f>
        <v>3</v>
      </c>
      <c r="H309" s="16" t="n">
        <f aca="false">IF(I309=TRUE(),"",G309-F309)</f>
        <v>-307</v>
      </c>
      <c r="I309" s="17" t="b">
        <f aca="false">FALSE()</f>
        <v>0</v>
      </c>
      <c r="J309" s="13" t="str">
        <f aca="false">A309&amp;"|"&amp;C309</f>
        <v>1|Single Pack Simplified Chinese Gem Series 4</v>
      </c>
    </row>
    <row r="310" customFormat="false" ht="15" hidden="false" customHeight="false" outlineLevel="0" collapsed="false">
      <c r="A310" s="11" t="n">
        <v>1</v>
      </c>
      <c r="B310" s="11" t="n">
        <v>309</v>
      </c>
      <c r="C310" s="11" t="s">
        <v>36</v>
      </c>
      <c r="D310" s="11" t="s">
        <v>132</v>
      </c>
      <c r="E310" s="11" t="s">
        <v>197</v>
      </c>
      <c r="F310" s="15" t="n">
        <v>311</v>
      </c>
      <c r="G310" s="15" t="n">
        <f aca="false">IF(I310=TRUE(),"",SUMIFS('Values (Both)'!$D$2:$D$63,'Values (Both)'!$E$2:$E$63,J310))</f>
        <v>3</v>
      </c>
      <c r="H310" s="16" t="n">
        <f aca="false">IF(I310=TRUE(),"",G310-F310)</f>
        <v>-308</v>
      </c>
      <c r="I310" s="17" t="b">
        <f aca="false">FALSE()</f>
        <v>0</v>
      </c>
      <c r="J310" s="13" t="str">
        <f aca="false">A310&amp;"|"&amp;C310</f>
        <v>1|Single Pack Simplified Chinese Gem Series 4</v>
      </c>
    </row>
    <row r="311" customFormat="false" ht="15" hidden="false" customHeight="false" outlineLevel="0" collapsed="false">
      <c r="A311" s="11" t="n">
        <v>1</v>
      </c>
      <c r="B311" s="11" t="n">
        <v>310</v>
      </c>
      <c r="C311" s="11" t="s">
        <v>36</v>
      </c>
      <c r="D311" s="11" t="s">
        <v>132</v>
      </c>
      <c r="E311" s="11" t="s">
        <v>175</v>
      </c>
      <c r="F311" s="15" t="n">
        <v>306</v>
      </c>
      <c r="G311" s="15" t="n">
        <f aca="false">IF(I311=TRUE(),"",SUMIFS('Values (Both)'!$D$2:$D$63,'Values (Both)'!$E$2:$E$63,J311))</f>
        <v>3</v>
      </c>
      <c r="H311" s="16" t="n">
        <f aca="false">IF(I311=TRUE(),"",G311-F311)</f>
        <v>-303</v>
      </c>
      <c r="I311" s="17" t="b">
        <f aca="false">FALSE()</f>
        <v>0</v>
      </c>
      <c r="J311" s="13" t="str">
        <f aca="false">A311&amp;"|"&amp;C311</f>
        <v>1|Single Pack Simplified Chinese Gem Series 4</v>
      </c>
    </row>
    <row r="312" customFormat="false" ht="15" hidden="false" customHeight="false" outlineLevel="0" collapsed="false">
      <c r="A312" s="11" t="n">
        <v>1</v>
      </c>
      <c r="B312" s="11" t="n">
        <v>311</v>
      </c>
      <c r="C312" s="11" t="s">
        <v>44</v>
      </c>
      <c r="D312" s="11" t="s">
        <v>142</v>
      </c>
      <c r="E312" s="11" t="s">
        <v>202</v>
      </c>
      <c r="F312" s="15" t="n">
        <v>331</v>
      </c>
      <c r="G312" s="15" t="n">
        <f aca="false">IF(I312=TRUE(),"",SUMIFS('Values (Both)'!$D$2:$D$63,'Values (Both)'!$E$2:$E$63,J312))</f>
        <v>1172</v>
      </c>
      <c r="H312" s="16" t="n">
        <f aca="false">IF(I312=TRUE(),"",G312-F312)</f>
        <v>841</v>
      </c>
      <c r="I312" s="17" t="b">
        <f aca="false">FALSE()</f>
        <v>0</v>
      </c>
      <c r="J312" s="13" t="str">
        <f aca="false">A312&amp;"|"&amp;C312</f>
        <v>1|50x Paldean Fates</v>
      </c>
    </row>
    <row r="313" customFormat="false" ht="15" hidden="false" customHeight="false" outlineLevel="0" collapsed="false">
      <c r="A313" s="11" t="n">
        <v>1</v>
      </c>
      <c r="B313" s="11" t="n">
        <v>312</v>
      </c>
      <c r="C313" s="11" t="s">
        <v>36</v>
      </c>
      <c r="D313" s="11" t="s">
        <v>132</v>
      </c>
      <c r="E313" s="11" t="s">
        <v>204</v>
      </c>
      <c r="F313" s="15" t="n">
        <v>272</v>
      </c>
      <c r="G313" s="15" t="n">
        <f aca="false">IF(I313=TRUE(),"",SUMIFS('Values (Both)'!$D$2:$D$63,'Values (Both)'!$E$2:$E$63,J313))</f>
        <v>3</v>
      </c>
      <c r="H313" s="16" t="n">
        <f aca="false">IF(I313=TRUE(),"",G313-F313)</f>
        <v>-269</v>
      </c>
      <c r="I313" s="17" t="b">
        <f aca="false">FALSE()</f>
        <v>0</v>
      </c>
      <c r="J313" s="13" t="str">
        <f aca="false">A313&amp;"|"&amp;C313</f>
        <v>1|Single Pack Simplified Chinese Gem Series 4</v>
      </c>
    </row>
    <row r="314" customFormat="false" ht="15" hidden="false" customHeight="false" outlineLevel="0" collapsed="false">
      <c r="A314" s="11" t="n">
        <v>1</v>
      </c>
      <c r="B314" s="11" t="n">
        <v>313</v>
      </c>
      <c r="C314" s="11" t="s">
        <v>36</v>
      </c>
      <c r="D314" s="11" t="s">
        <v>132</v>
      </c>
      <c r="E314" s="11" t="s">
        <v>178</v>
      </c>
      <c r="F314" s="15" t="n">
        <v>285</v>
      </c>
      <c r="G314" s="15" t="n">
        <f aca="false">IF(I314=TRUE(),"",SUMIFS('Values (Both)'!$D$2:$D$63,'Values (Both)'!$E$2:$E$63,J314))</f>
        <v>3</v>
      </c>
      <c r="H314" s="16" t="n">
        <f aca="false">IF(I314=TRUE(),"",G314-F314)</f>
        <v>-282</v>
      </c>
      <c r="I314" s="17" t="b">
        <f aca="false">FALSE()</f>
        <v>0</v>
      </c>
      <c r="J314" s="13" t="str">
        <f aca="false">A314&amp;"|"&amp;C314</f>
        <v>1|Single Pack Simplified Chinese Gem Series 4</v>
      </c>
    </row>
    <row r="315" customFormat="false" ht="15" hidden="false" customHeight="false" outlineLevel="0" collapsed="false">
      <c r="A315" s="11" t="n">
        <v>1</v>
      </c>
      <c r="B315" s="11" t="n">
        <v>314</v>
      </c>
      <c r="C315" s="11" t="s">
        <v>36</v>
      </c>
      <c r="D315" s="11" t="s">
        <v>132</v>
      </c>
      <c r="E315" s="11" t="s">
        <v>189</v>
      </c>
      <c r="F315" s="15" t="n">
        <v>391</v>
      </c>
      <c r="G315" s="15" t="n">
        <f aca="false">IF(I315=TRUE(),"",SUMIFS('Values (Both)'!$D$2:$D$63,'Values (Both)'!$E$2:$E$63,J315))</f>
        <v>3</v>
      </c>
      <c r="H315" s="16" t="n">
        <f aca="false">IF(I315=TRUE(),"",G315-F315)</f>
        <v>-388</v>
      </c>
      <c r="I315" s="17" t="b">
        <f aca="false">FALSE()</f>
        <v>0</v>
      </c>
      <c r="J315" s="13" t="str">
        <f aca="false">A315&amp;"|"&amp;C315</f>
        <v>1|Single Pack Simplified Chinese Gem Series 4</v>
      </c>
    </row>
    <row r="316" customFormat="false" ht="15" hidden="false" customHeight="false" outlineLevel="0" collapsed="false">
      <c r="A316" s="11" t="n">
        <v>1</v>
      </c>
      <c r="B316" s="11" t="n">
        <v>315</v>
      </c>
      <c r="C316" s="11" t="s">
        <v>36</v>
      </c>
      <c r="D316" s="11" t="s">
        <v>132</v>
      </c>
      <c r="E316" s="11" t="s">
        <v>145</v>
      </c>
      <c r="F316" s="15" t="n">
        <v>371</v>
      </c>
      <c r="G316" s="15" t="n">
        <f aca="false">IF(I316=TRUE(),"",SUMIFS('Values (Both)'!$D$2:$D$63,'Values (Both)'!$E$2:$E$63,J316))</f>
        <v>3</v>
      </c>
      <c r="H316" s="16" t="n">
        <f aca="false">IF(I316=TRUE(),"",G316-F316)</f>
        <v>-368</v>
      </c>
      <c r="I316" s="17" t="b">
        <f aca="false">FALSE()</f>
        <v>0</v>
      </c>
      <c r="J316" s="13" t="str">
        <f aca="false">A316&amp;"|"&amp;C316</f>
        <v>1|Single Pack Simplified Chinese Gem Series 4</v>
      </c>
    </row>
    <row r="317" customFormat="false" ht="15" hidden="false" customHeight="false" outlineLevel="0" collapsed="false">
      <c r="A317" s="11" t="n">
        <v>1</v>
      </c>
      <c r="B317" s="11" t="n">
        <v>316</v>
      </c>
      <c r="C317" s="11" t="s">
        <v>36</v>
      </c>
      <c r="D317" s="11" t="s">
        <v>132</v>
      </c>
      <c r="E317" s="11" t="s">
        <v>135</v>
      </c>
      <c r="F317" s="15" t="n">
        <v>373</v>
      </c>
      <c r="G317" s="15" t="n">
        <f aca="false">IF(I317=TRUE(),"",SUMIFS('Values (Both)'!$D$2:$D$63,'Values (Both)'!$E$2:$E$63,J317))</f>
        <v>3</v>
      </c>
      <c r="H317" s="16" t="n">
        <f aca="false">IF(I317=TRUE(),"",G317-F317)</f>
        <v>-370</v>
      </c>
      <c r="I317" s="17" t="b">
        <f aca="false">FALSE()</f>
        <v>0</v>
      </c>
      <c r="J317" s="13" t="str">
        <f aca="false">A317&amp;"|"&amp;C317</f>
        <v>1|Single Pack Simplified Chinese Gem Series 4</v>
      </c>
    </row>
    <row r="318" customFormat="false" ht="15" hidden="false" customHeight="false" outlineLevel="0" collapsed="false">
      <c r="A318" s="11" t="n">
        <v>1</v>
      </c>
      <c r="B318" s="11" t="n">
        <v>317</v>
      </c>
      <c r="C318" s="11" t="s">
        <v>36</v>
      </c>
      <c r="D318" s="11" t="s">
        <v>132</v>
      </c>
      <c r="E318" s="11" t="s">
        <v>178</v>
      </c>
      <c r="F318" s="15" t="n">
        <v>365</v>
      </c>
      <c r="G318" s="15" t="n">
        <f aca="false">IF(I318=TRUE(),"",SUMIFS('Values (Both)'!$D$2:$D$63,'Values (Both)'!$E$2:$E$63,J318))</f>
        <v>3</v>
      </c>
      <c r="H318" s="16" t="n">
        <f aca="false">IF(I318=TRUE(),"",G318-F318)</f>
        <v>-362</v>
      </c>
      <c r="I318" s="17" t="b">
        <f aca="false">FALSE()</f>
        <v>0</v>
      </c>
      <c r="J318" s="13" t="str">
        <f aca="false">A318&amp;"|"&amp;C318</f>
        <v>1|Single Pack Simplified Chinese Gem Series 4</v>
      </c>
    </row>
    <row r="319" customFormat="false" ht="15" hidden="false" customHeight="false" outlineLevel="0" collapsed="false">
      <c r="A319" s="11" t="n">
        <v>1</v>
      </c>
      <c r="B319" s="11" t="n">
        <v>318</v>
      </c>
      <c r="C319" s="11" t="s">
        <v>36</v>
      </c>
      <c r="D319" s="11" t="s">
        <v>132</v>
      </c>
      <c r="E319" s="11" t="s">
        <v>145</v>
      </c>
      <c r="F319" s="15" t="n">
        <v>360</v>
      </c>
      <c r="G319" s="15" t="n">
        <f aca="false">IF(I319=TRUE(),"",SUMIFS('Values (Both)'!$D$2:$D$63,'Values (Both)'!$E$2:$E$63,J319))</f>
        <v>3</v>
      </c>
      <c r="H319" s="16" t="n">
        <f aca="false">IF(I319=TRUE(),"",G319-F319)</f>
        <v>-357</v>
      </c>
      <c r="I319" s="17" t="b">
        <f aca="false">FALSE()</f>
        <v>0</v>
      </c>
      <c r="J319" s="13" t="str">
        <f aca="false">A319&amp;"|"&amp;C319</f>
        <v>1|Single Pack Simplified Chinese Gem Series 4</v>
      </c>
    </row>
    <row r="320" customFormat="false" ht="15" hidden="false" customHeight="false" outlineLevel="0" collapsed="false">
      <c r="A320" s="11" t="n">
        <v>1</v>
      </c>
      <c r="B320" s="11" t="n">
        <v>319</v>
      </c>
      <c r="C320" s="11" t="s">
        <v>54</v>
      </c>
      <c r="D320" s="11" t="s">
        <v>142</v>
      </c>
      <c r="E320" s="11" t="s">
        <v>135</v>
      </c>
      <c r="F320" s="15" t="n">
        <v>405</v>
      </c>
      <c r="G320" s="15" t="n">
        <f aca="false">IF(I320=TRUE(),"",SUMIFS('Values (Both)'!$D$2:$D$63,'Values (Both)'!$E$2:$E$63,J320))</f>
        <v>356.5</v>
      </c>
      <c r="H320" s="16" t="n">
        <f aca="false">IF(I320=TRUE(),"",G320-F320)</f>
        <v>-48.5</v>
      </c>
      <c r="I320" s="17" t="b">
        <f aca="false">FALSE()</f>
        <v>0</v>
      </c>
      <c r="J320" s="13" t="str">
        <f aca="false">A320&amp;"|"&amp;C320</f>
        <v>1|50x Pitch Black</v>
      </c>
    </row>
    <row r="321" customFormat="false" ht="15" hidden="false" customHeight="false" outlineLevel="0" collapsed="false">
      <c r="A321" s="11" t="n">
        <v>1</v>
      </c>
      <c r="B321" s="11" t="n">
        <v>320</v>
      </c>
      <c r="C321" s="11" t="s">
        <v>36</v>
      </c>
      <c r="D321" s="11" t="s">
        <v>132</v>
      </c>
      <c r="E321" s="11" t="s">
        <v>162</v>
      </c>
      <c r="F321" s="15" t="n">
        <v>363</v>
      </c>
      <c r="G321" s="15" t="n">
        <f aca="false">IF(I321=TRUE(),"",SUMIFS('Values (Both)'!$D$2:$D$63,'Values (Both)'!$E$2:$E$63,J321))</f>
        <v>3</v>
      </c>
      <c r="H321" s="16" t="n">
        <f aca="false">IF(I321=TRUE(),"",G321-F321)</f>
        <v>-360</v>
      </c>
      <c r="I321" s="17" t="b">
        <f aca="false">FALSE()</f>
        <v>0</v>
      </c>
      <c r="J321" s="13" t="str">
        <f aca="false">A321&amp;"|"&amp;C321</f>
        <v>1|Single Pack Simplified Chinese Gem Series 4</v>
      </c>
    </row>
    <row r="322" customFormat="false" ht="15" hidden="false" customHeight="false" outlineLevel="0" collapsed="false">
      <c r="A322" s="11" t="n">
        <v>1</v>
      </c>
      <c r="B322" s="11" t="n">
        <v>321</v>
      </c>
      <c r="C322" s="11" t="s">
        <v>36</v>
      </c>
      <c r="D322" s="11" t="s">
        <v>132</v>
      </c>
      <c r="E322" s="11" t="s">
        <v>175</v>
      </c>
      <c r="F322" s="15" t="n">
        <v>360</v>
      </c>
      <c r="G322" s="15" t="n">
        <f aca="false">IF(I322=TRUE(),"",SUMIFS('Values (Both)'!$D$2:$D$63,'Values (Both)'!$E$2:$E$63,J322))</f>
        <v>3</v>
      </c>
      <c r="H322" s="16" t="n">
        <f aca="false">IF(I322=TRUE(),"",G322-F322)</f>
        <v>-357</v>
      </c>
      <c r="I322" s="17" t="b">
        <f aca="false">FALSE()</f>
        <v>0</v>
      </c>
      <c r="J322" s="13" t="str">
        <f aca="false">A322&amp;"|"&amp;C322</f>
        <v>1|Single Pack Simplified Chinese Gem Series 4</v>
      </c>
    </row>
    <row r="323" customFormat="false" ht="15" hidden="false" customHeight="false" outlineLevel="0" collapsed="false">
      <c r="A323" s="11" t="n">
        <v>1</v>
      </c>
      <c r="B323" s="11" t="n">
        <v>322</v>
      </c>
      <c r="C323" s="11" t="s">
        <v>66</v>
      </c>
      <c r="D323" s="11" t="s">
        <v>148</v>
      </c>
      <c r="E323" s="11" t="s">
        <v>145</v>
      </c>
      <c r="F323" s="15" t="n">
        <v>363</v>
      </c>
      <c r="G323" s="15" t="n">
        <f aca="false">IF(I323=TRUE(),"",SUMIFS('Values (Both)'!$D$2:$D$63,'Values (Both)'!$E$2:$E$63,J323))</f>
        <v>1935</v>
      </c>
      <c r="H323" s="16" t="n">
        <f aca="false">IF(I323=TRUE(),"",G323-F323)</f>
        <v>1572</v>
      </c>
      <c r="I323" s="17" t="b">
        <f aca="false">FALSE()</f>
        <v>0</v>
      </c>
      <c r="J323" s="13" t="str">
        <f aca="false">A323&amp;"|"&amp;C323</f>
        <v>1|#10 PSA10 Tohoku's Pikachu</v>
      </c>
    </row>
    <row r="324" customFormat="false" ht="15" hidden="false" customHeight="false" outlineLevel="0" collapsed="false">
      <c r="A324" s="11" t="n">
        <v>1</v>
      </c>
      <c r="B324" s="11" t="n">
        <v>323</v>
      </c>
      <c r="C324" s="11" t="s">
        <v>62</v>
      </c>
      <c r="D324" s="11" t="s">
        <v>142</v>
      </c>
      <c r="E324" s="11" t="s">
        <v>195</v>
      </c>
      <c r="F324" s="15" t="n">
        <v>205</v>
      </c>
      <c r="G324" s="15" t="n">
        <f aca="false">IF(I324=TRUE(),"",SUMIFS('Values (Both)'!$D$2:$D$63,'Values (Both)'!$E$2:$E$63,J324))</f>
        <v>425</v>
      </c>
      <c r="H324" s="16" t="n">
        <f aca="false">IF(I324=TRUE(),"",G324-F324)</f>
        <v>220</v>
      </c>
      <c r="I324" s="17" t="b">
        <f aca="false">FALSE()</f>
        <v>0</v>
      </c>
      <c r="J324" s="13" t="str">
        <f aca="false">A324&amp;"|"&amp;C324</f>
        <v>1|50x Twilight Masquerade</v>
      </c>
    </row>
    <row r="325" customFormat="false" ht="15" hidden="false" customHeight="false" outlineLevel="0" collapsed="false">
      <c r="A325" s="11" t="n">
        <v>1</v>
      </c>
      <c r="B325" s="11" t="n">
        <v>324</v>
      </c>
      <c r="C325" s="11" t="s">
        <v>59</v>
      </c>
      <c r="D325" s="11" t="s">
        <v>142</v>
      </c>
      <c r="E325" s="11" t="s">
        <v>162</v>
      </c>
      <c r="F325" s="15" t="n">
        <v>285</v>
      </c>
      <c r="G325" s="15" t="n">
        <f aca="false">IF(I325=TRUE(),"",SUMIFS('Values (Both)'!$D$2:$D$63,'Values (Both)'!$E$2:$E$63,J325))</f>
        <v>668.5</v>
      </c>
      <c r="H325" s="16" t="n">
        <f aca="false">IF(I325=TRUE(),"",G325-F325)</f>
        <v>383.5</v>
      </c>
      <c r="I325" s="17" t="b">
        <f aca="false">FALSE()</f>
        <v>0</v>
      </c>
      <c r="J325" s="13" t="str">
        <f aca="false">A325&amp;"|"&amp;C325</f>
        <v>1|50x Prismatic Evolutions</v>
      </c>
    </row>
    <row r="326" customFormat="false" ht="15" hidden="false" customHeight="false" outlineLevel="0" collapsed="false">
      <c r="A326" s="11" t="n">
        <v>1</v>
      </c>
      <c r="B326" s="11" t="n">
        <v>325</v>
      </c>
      <c r="C326" s="11" t="s">
        <v>47</v>
      </c>
      <c r="D326" s="11" t="s">
        <v>142</v>
      </c>
      <c r="E326" s="11" t="s">
        <v>206</v>
      </c>
      <c r="F326" s="15" t="n">
        <v>282</v>
      </c>
      <c r="G326" s="15" t="n">
        <f aca="false">IF(I326=TRUE(),"",SUMIFS('Values (Both)'!$D$2:$D$63,'Values (Both)'!$E$2:$E$63,J326))</f>
        <v>421.5</v>
      </c>
      <c r="H326" s="16" t="n">
        <f aca="false">IF(I326=TRUE(),"",G326-F326)</f>
        <v>139.5</v>
      </c>
      <c r="I326" s="17" t="b">
        <f aca="false">FALSE()</f>
        <v>0</v>
      </c>
      <c r="J326" s="13" t="str">
        <f aca="false">A326&amp;"|"&amp;C326</f>
        <v>1|50x Paradox Rift</v>
      </c>
    </row>
    <row r="327" customFormat="false" ht="15" hidden="false" customHeight="false" outlineLevel="0" collapsed="false">
      <c r="A327" s="11" t="n">
        <v>1</v>
      </c>
      <c r="B327" s="11" t="n">
        <v>326</v>
      </c>
      <c r="C327" s="11" t="s">
        <v>47</v>
      </c>
      <c r="D327" s="11" t="s">
        <v>142</v>
      </c>
      <c r="E327" s="11" t="s">
        <v>196</v>
      </c>
      <c r="F327" s="15" t="n">
        <v>260</v>
      </c>
      <c r="G327" s="15" t="n">
        <f aca="false">IF(I327=TRUE(),"",SUMIFS('Values (Both)'!$D$2:$D$63,'Values (Both)'!$E$2:$E$63,J327))</f>
        <v>421.5</v>
      </c>
      <c r="H327" s="16" t="n">
        <f aca="false">IF(I327=TRUE(),"",G327-F327)</f>
        <v>161.5</v>
      </c>
      <c r="I327" s="17" t="b">
        <f aca="false">FALSE()</f>
        <v>0</v>
      </c>
      <c r="J327" s="13" t="str">
        <f aca="false">A327&amp;"|"&amp;C327</f>
        <v>1|50x Paradox Rift</v>
      </c>
    </row>
    <row r="328" customFormat="false" ht="15" hidden="false" customHeight="false" outlineLevel="0" collapsed="false">
      <c r="A328" s="11" t="n">
        <v>1</v>
      </c>
      <c r="B328" s="11" t="n">
        <v>327</v>
      </c>
      <c r="C328" s="11" t="s">
        <v>36</v>
      </c>
      <c r="D328" s="11" t="s">
        <v>132</v>
      </c>
      <c r="E328" s="11" t="s">
        <v>207</v>
      </c>
      <c r="F328" s="15" t="n">
        <v>250</v>
      </c>
      <c r="G328" s="15" t="n">
        <f aca="false">IF(I328=TRUE(),"",SUMIFS('Values (Both)'!$D$2:$D$63,'Values (Both)'!$E$2:$E$63,J328))</f>
        <v>3</v>
      </c>
      <c r="H328" s="16" t="n">
        <f aca="false">IF(I328=TRUE(),"",G328-F328)</f>
        <v>-247</v>
      </c>
      <c r="I328" s="17" t="b">
        <f aca="false">FALSE()</f>
        <v>0</v>
      </c>
      <c r="J328" s="13" t="str">
        <f aca="false">A328&amp;"|"&amp;C328</f>
        <v>1|Single Pack Simplified Chinese Gem Series 4</v>
      </c>
    </row>
    <row r="329" customFormat="false" ht="15" hidden="false" customHeight="false" outlineLevel="0" collapsed="false">
      <c r="A329" s="11" t="n">
        <v>1</v>
      </c>
      <c r="B329" s="11" t="n">
        <v>328</v>
      </c>
      <c r="C329" s="11" t="s">
        <v>54</v>
      </c>
      <c r="D329" s="11" t="s">
        <v>142</v>
      </c>
      <c r="E329" s="11" t="s">
        <v>208</v>
      </c>
      <c r="F329" s="15" t="n">
        <v>242</v>
      </c>
      <c r="G329" s="15" t="n">
        <f aca="false">IF(I329=TRUE(),"",SUMIFS('Values (Both)'!$D$2:$D$63,'Values (Both)'!$E$2:$E$63,J329))</f>
        <v>356.5</v>
      </c>
      <c r="H329" s="16" t="n">
        <f aca="false">IF(I329=TRUE(),"",G329-F329)</f>
        <v>114.5</v>
      </c>
      <c r="I329" s="17" t="b">
        <f aca="false">FALSE()</f>
        <v>0</v>
      </c>
      <c r="J329" s="13" t="str">
        <f aca="false">A329&amp;"|"&amp;C329</f>
        <v>1|50x Pitch Black</v>
      </c>
    </row>
    <row r="330" customFormat="false" ht="15" hidden="false" customHeight="false" outlineLevel="0" collapsed="false">
      <c r="A330" s="11" t="n">
        <v>1</v>
      </c>
      <c r="B330" s="11" t="n">
        <v>329</v>
      </c>
      <c r="C330" s="11" t="s">
        <v>36</v>
      </c>
      <c r="D330" s="11" t="s">
        <v>132</v>
      </c>
      <c r="E330" s="11" t="s">
        <v>178</v>
      </c>
      <c r="F330" s="15" t="n">
        <v>238</v>
      </c>
      <c r="G330" s="15" t="n">
        <f aca="false">IF(I330=TRUE(),"",SUMIFS('Values (Both)'!$D$2:$D$63,'Values (Both)'!$E$2:$E$63,J330))</f>
        <v>3</v>
      </c>
      <c r="H330" s="16" t="n">
        <f aca="false">IF(I330=TRUE(),"",G330-F330)</f>
        <v>-235</v>
      </c>
      <c r="I330" s="17" t="b">
        <f aca="false">FALSE()</f>
        <v>0</v>
      </c>
      <c r="J330" s="13" t="str">
        <f aca="false">A330&amp;"|"&amp;C330</f>
        <v>1|Single Pack Simplified Chinese Gem Series 4</v>
      </c>
    </row>
    <row r="331" customFormat="false" ht="15" hidden="false" customHeight="false" outlineLevel="0" collapsed="false">
      <c r="A331" s="11" t="n">
        <v>1</v>
      </c>
      <c r="B331" s="11" t="n">
        <v>330</v>
      </c>
      <c r="C331" s="11" t="s">
        <v>41</v>
      </c>
      <c r="D331" s="11" t="s">
        <v>142</v>
      </c>
      <c r="E331" s="11" t="s">
        <v>189</v>
      </c>
      <c r="F331" s="15" t="n">
        <v>272</v>
      </c>
      <c r="G331" s="15" t="n">
        <f aca="false">IF(I331=TRUE(),"",SUMIFS('Values (Both)'!$D$2:$D$63,'Values (Both)'!$E$2:$E$63,J331))</f>
        <v>558.6</v>
      </c>
      <c r="H331" s="16" t="n">
        <f aca="false">IF(I331=TRUE(),"",G331-F331)</f>
        <v>286.6</v>
      </c>
      <c r="I331" s="17" t="b">
        <f aca="false">FALSE()</f>
        <v>0</v>
      </c>
      <c r="J331" s="13" t="str">
        <f aca="false">A331&amp;"|"&amp;C331</f>
        <v>1|50x Temporal Force</v>
      </c>
    </row>
    <row r="332" customFormat="false" ht="15" hidden="false" customHeight="false" outlineLevel="0" collapsed="false">
      <c r="A332" s="11" t="n">
        <v>1</v>
      </c>
      <c r="B332" s="11" t="n">
        <v>331</v>
      </c>
      <c r="C332" s="11" t="s">
        <v>36</v>
      </c>
      <c r="D332" s="11" t="s">
        <v>132</v>
      </c>
      <c r="E332" s="11" t="s">
        <v>204</v>
      </c>
      <c r="F332" s="15" t="n">
        <v>255</v>
      </c>
      <c r="G332" s="15" t="n">
        <f aca="false">IF(I332=TRUE(),"",SUMIFS('Values (Both)'!$D$2:$D$63,'Values (Both)'!$E$2:$E$63,J332))</f>
        <v>3</v>
      </c>
      <c r="H332" s="16" t="n">
        <f aca="false">IF(I332=TRUE(),"",G332-F332)</f>
        <v>-252</v>
      </c>
      <c r="I332" s="17" t="b">
        <f aca="false">FALSE()</f>
        <v>0</v>
      </c>
      <c r="J332" s="13" t="str">
        <f aca="false">A332&amp;"|"&amp;C332</f>
        <v>1|Single Pack Simplified Chinese Gem Series 4</v>
      </c>
    </row>
    <row r="333" customFormat="false" ht="15" hidden="false" customHeight="false" outlineLevel="0" collapsed="false">
      <c r="A333" s="11" t="n">
        <v>1</v>
      </c>
      <c r="B333" s="11" t="n">
        <v>332</v>
      </c>
      <c r="C333" s="11" t="s">
        <v>36</v>
      </c>
      <c r="D333" s="11" t="s">
        <v>132</v>
      </c>
      <c r="E333" s="11" t="s">
        <v>135</v>
      </c>
      <c r="F333" s="15" t="n">
        <v>264</v>
      </c>
      <c r="G333" s="15" t="n">
        <f aca="false">IF(I333=TRUE(),"",SUMIFS('Values (Both)'!$D$2:$D$63,'Values (Both)'!$E$2:$E$63,J333))</f>
        <v>3</v>
      </c>
      <c r="H333" s="16" t="n">
        <f aca="false">IF(I333=TRUE(),"",G333-F333)</f>
        <v>-261</v>
      </c>
      <c r="I333" s="17" t="b">
        <f aca="false">FALSE()</f>
        <v>0</v>
      </c>
      <c r="J333" s="13" t="str">
        <f aca="false">A333&amp;"|"&amp;C333</f>
        <v>1|Single Pack Simplified Chinese Gem Series 4</v>
      </c>
    </row>
    <row r="334" customFormat="false" ht="15" hidden="false" customHeight="false" outlineLevel="0" collapsed="false">
      <c r="A334" s="11" t="n">
        <v>1</v>
      </c>
      <c r="B334" s="11" t="n">
        <v>333</v>
      </c>
      <c r="C334" s="11" t="s">
        <v>36</v>
      </c>
      <c r="D334" s="11" t="s">
        <v>132</v>
      </c>
      <c r="E334" s="11" t="s">
        <v>178</v>
      </c>
      <c r="F334" s="15" t="n">
        <v>255</v>
      </c>
      <c r="G334" s="15" t="n">
        <f aca="false">IF(I334=TRUE(),"",SUMIFS('Values (Both)'!$D$2:$D$63,'Values (Both)'!$E$2:$E$63,J334))</f>
        <v>3</v>
      </c>
      <c r="H334" s="16" t="n">
        <f aca="false">IF(I334=TRUE(),"",G334-F334)</f>
        <v>-252</v>
      </c>
      <c r="I334" s="17" t="b">
        <f aca="false">FALSE()</f>
        <v>0</v>
      </c>
      <c r="J334" s="13" t="str">
        <f aca="false">A334&amp;"|"&amp;C334</f>
        <v>1|Single Pack Simplified Chinese Gem Series 4</v>
      </c>
    </row>
    <row r="335" customFormat="false" ht="15" hidden="false" customHeight="false" outlineLevel="0" collapsed="false">
      <c r="A335" s="11" t="n">
        <v>1</v>
      </c>
      <c r="B335" s="11" t="n">
        <v>334</v>
      </c>
      <c r="C335" s="11" t="s">
        <v>36</v>
      </c>
      <c r="D335" s="11" t="s">
        <v>132</v>
      </c>
      <c r="E335" s="11" t="s">
        <v>192</v>
      </c>
      <c r="F335" s="15" t="n">
        <v>341</v>
      </c>
      <c r="G335" s="15" t="n">
        <f aca="false">IF(I335=TRUE(),"",SUMIFS('Values (Both)'!$D$2:$D$63,'Values (Both)'!$E$2:$E$63,J335))</f>
        <v>3</v>
      </c>
      <c r="H335" s="16" t="n">
        <f aca="false">IF(I335=TRUE(),"",G335-F335)</f>
        <v>-338</v>
      </c>
      <c r="I335" s="17" t="b">
        <f aca="false">FALSE()</f>
        <v>0</v>
      </c>
      <c r="J335" s="13" t="str">
        <f aca="false">A335&amp;"|"&amp;C335</f>
        <v>1|Single Pack Simplified Chinese Gem Series 4</v>
      </c>
    </row>
    <row r="336" customFormat="false" ht="15" hidden="false" customHeight="false" outlineLevel="0" collapsed="false">
      <c r="A336" s="11" t="n">
        <v>1</v>
      </c>
      <c r="B336" s="11" t="n">
        <v>335</v>
      </c>
      <c r="C336" s="11" t="s">
        <v>36</v>
      </c>
      <c r="D336" s="11" t="s">
        <v>132</v>
      </c>
      <c r="E336" s="11" t="s">
        <v>202</v>
      </c>
      <c r="F336" s="15" t="n">
        <v>280</v>
      </c>
      <c r="G336" s="15" t="n">
        <f aca="false">IF(I336=TRUE(),"",SUMIFS('Values (Both)'!$D$2:$D$63,'Values (Both)'!$E$2:$E$63,J336))</f>
        <v>3</v>
      </c>
      <c r="H336" s="16" t="n">
        <f aca="false">IF(I336=TRUE(),"",G336-F336)</f>
        <v>-277</v>
      </c>
      <c r="I336" s="17" t="b">
        <f aca="false">FALSE()</f>
        <v>0</v>
      </c>
      <c r="J336" s="13" t="str">
        <f aca="false">A336&amp;"|"&amp;C336</f>
        <v>1|Single Pack Simplified Chinese Gem Series 4</v>
      </c>
    </row>
    <row r="337" customFormat="false" ht="15" hidden="false" customHeight="false" outlineLevel="0" collapsed="false">
      <c r="A337" s="11" t="n">
        <v>1</v>
      </c>
      <c r="B337" s="11" t="n">
        <v>336</v>
      </c>
      <c r="C337" s="11" t="s">
        <v>54</v>
      </c>
      <c r="D337" s="11" t="s">
        <v>142</v>
      </c>
      <c r="E337" s="11" t="s">
        <v>198</v>
      </c>
      <c r="F337" s="15" t="n">
        <v>391</v>
      </c>
      <c r="G337" s="15" t="n">
        <f aca="false">IF(I337=TRUE(),"",SUMIFS('Values (Both)'!$D$2:$D$63,'Values (Both)'!$E$2:$E$63,J337))</f>
        <v>356.5</v>
      </c>
      <c r="H337" s="16" t="n">
        <f aca="false">IF(I337=TRUE(),"",G337-F337)</f>
        <v>-34.5</v>
      </c>
      <c r="I337" s="17" t="b">
        <f aca="false">FALSE()</f>
        <v>0</v>
      </c>
      <c r="J337" s="13" t="str">
        <f aca="false">A337&amp;"|"&amp;C337</f>
        <v>1|50x Pitch Black</v>
      </c>
    </row>
    <row r="338" customFormat="false" ht="15" hidden="false" customHeight="false" outlineLevel="0" collapsed="false">
      <c r="A338" s="11" t="n">
        <v>1</v>
      </c>
      <c r="B338" s="11" t="n">
        <v>337</v>
      </c>
      <c r="C338" s="11" t="s">
        <v>36</v>
      </c>
      <c r="D338" s="11" t="s">
        <v>132</v>
      </c>
      <c r="E338" s="11" t="s">
        <v>175</v>
      </c>
      <c r="F338" s="15" t="n">
        <v>360</v>
      </c>
      <c r="G338" s="15" t="n">
        <f aca="false">IF(I338=TRUE(),"",SUMIFS('Values (Both)'!$D$2:$D$63,'Values (Both)'!$E$2:$E$63,J338))</f>
        <v>3</v>
      </c>
      <c r="H338" s="16" t="n">
        <f aca="false">IF(I338=TRUE(),"",G338-F338)</f>
        <v>-357</v>
      </c>
      <c r="I338" s="17" t="b">
        <f aca="false">FALSE()</f>
        <v>0</v>
      </c>
      <c r="J338" s="13" t="str">
        <f aca="false">A338&amp;"|"&amp;C338</f>
        <v>1|Single Pack Simplified Chinese Gem Series 4</v>
      </c>
    </row>
    <row r="339" customFormat="false" ht="15" hidden="false" customHeight="false" outlineLevel="0" collapsed="false">
      <c r="A339" s="11" t="n">
        <v>1</v>
      </c>
      <c r="B339" s="11" t="n">
        <v>338</v>
      </c>
      <c r="C339" s="11" t="s">
        <v>36</v>
      </c>
      <c r="D339" s="11" t="s">
        <v>132</v>
      </c>
      <c r="E339" s="11" t="s">
        <v>209</v>
      </c>
      <c r="F339" s="15" t="n">
        <v>360</v>
      </c>
      <c r="G339" s="15" t="n">
        <f aca="false">IF(I339=TRUE(),"",SUMIFS('Values (Both)'!$D$2:$D$63,'Values (Both)'!$E$2:$E$63,J339))</f>
        <v>3</v>
      </c>
      <c r="H339" s="16" t="n">
        <f aca="false">IF(I339=TRUE(),"",G339-F339)</f>
        <v>-357</v>
      </c>
      <c r="I339" s="17" t="b">
        <f aca="false">FALSE()</f>
        <v>0</v>
      </c>
      <c r="J339" s="13" t="str">
        <f aca="false">A339&amp;"|"&amp;C339</f>
        <v>1|Single Pack Simplified Chinese Gem Series 4</v>
      </c>
    </row>
    <row r="340" customFormat="false" ht="15" hidden="false" customHeight="false" outlineLevel="0" collapsed="false">
      <c r="A340" s="11" t="n">
        <v>1</v>
      </c>
      <c r="B340" s="11" t="n">
        <v>339</v>
      </c>
      <c r="C340" s="11" t="s">
        <v>36</v>
      </c>
      <c r="D340" s="11" t="s">
        <v>132</v>
      </c>
      <c r="E340" s="11" t="s">
        <v>145</v>
      </c>
      <c r="F340" s="15" t="n">
        <v>363</v>
      </c>
      <c r="G340" s="15" t="n">
        <f aca="false">IF(I340=TRUE(),"",SUMIFS('Values (Both)'!$D$2:$D$63,'Values (Both)'!$E$2:$E$63,J340))</f>
        <v>3</v>
      </c>
      <c r="H340" s="16" t="n">
        <f aca="false">IF(I340=TRUE(),"",G340-F340)</f>
        <v>-360</v>
      </c>
      <c r="I340" s="17" t="b">
        <f aca="false">FALSE()</f>
        <v>0</v>
      </c>
      <c r="J340" s="13" t="str">
        <f aca="false">A340&amp;"|"&amp;C340</f>
        <v>1|Single Pack Simplified Chinese Gem Series 4</v>
      </c>
    </row>
    <row r="341" customFormat="false" ht="15" hidden="false" customHeight="false" outlineLevel="0" collapsed="false">
      <c r="A341" s="11" t="n">
        <v>1</v>
      </c>
      <c r="B341" s="11" t="n">
        <v>340</v>
      </c>
      <c r="C341" s="11" t="s">
        <v>36</v>
      </c>
      <c r="D341" s="11" t="s">
        <v>132</v>
      </c>
      <c r="E341" s="11" t="s">
        <v>135</v>
      </c>
      <c r="F341" s="15" t="n">
        <v>399</v>
      </c>
      <c r="G341" s="15" t="n">
        <f aca="false">IF(I341=TRUE(),"",SUMIFS('Values (Both)'!$D$2:$D$63,'Values (Both)'!$E$2:$E$63,J341))</f>
        <v>3</v>
      </c>
      <c r="H341" s="16" t="n">
        <f aca="false">IF(I341=TRUE(),"",G341-F341)</f>
        <v>-396</v>
      </c>
      <c r="I341" s="17" t="b">
        <f aca="false">FALSE()</f>
        <v>0</v>
      </c>
      <c r="J341" s="13" t="str">
        <f aca="false">A341&amp;"|"&amp;C341</f>
        <v>1|Single Pack Simplified Chinese Gem Series 4</v>
      </c>
    </row>
    <row r="342" customFormat="false" ht="15" hidden="false" customHeight="false" outlineLevel="0" collapsed="false">
      <c r="A342" s="11" t="n">
        <v>1</v>
      </c>
      <c r="B342" s="11" t="n">
        <v>341</v>
      </c>
      <c r="C342" s="11" t="s">
        <v>51</v>
      </c>
      <c r="D342" s="11" t="s">
        <v>142</v>
      </c>
      <c r="E342" s="11" t="s">
        <v>145</v>
      </c>
      <c r="F342" s="15" t="n">
        <v>338</v>
      </c>
      <c r="G342" s="15" t="n">
        <f aca="false">IF(I342=TRUE(),"",SUMIFS('Values (Both)'!$D$2:$D$63,'Values (Both)'!$E$2:$E$63,J342))</f>
        <v>300</v>
      </c>
      <c r="H342" s="16" t="n">
        <f aca="false">IF(I342=TRUE(),"",G342-F342)</f>
        <v>-38</v>
      </c>
      <c r="I342" s="17" t="b">
        <f aca="false">FALSE()</f>
        <v>0</v>
      </c>
      <c r="J342" s="13" t="str">
        <f aca="false">A342&amp;"|"&amp;C342</f>
        <v>1|50x Chaos Rising</v>
      </c>
    </row>
    <row r="343" customFormat="false" ht="15" hidden="false" customHeight="false" outlineLevel="0" collapsed="false">
      <c r="A343" s="11" t="n">
        <v>1</v>
      </c>
      <c r="B343" s="11" t="n">
        <v>342</v>
      </c>
      <c r="C343" s="11" t="s">
        <v>36</v>
      </c>
      <c r="D343" s="11" t="s">
        <v>132</v>
      </c>
      <c r="E343" s="11" t="s">
        <v>209</v>
      </c>
      <c r="F343" s="15" t="n">
        <v>373</v>
      </c>
      <c r="G343" s="15" t="n">
        <f aca="false">IF(I343=TRUE(),"",SUMIFS('Values (Both)'!$D$2:$D$63,'Values (Both)'!$E$2:$E$63,J343))</f>
        <v>3</v>
      </c>
      <c r="H343" s="16" t="n">
        <f aca="false">IF(I343=TRUE(),"",G343-F343)</f>
        <v>-370</v>
      </c>
      <c r="I343" s="17" t="b">
        <f aca="false">FALSE()</f>
        <v>0</v>
      </c>
      <c r="J343" s="13" t="str">
        <f aca="false">A343&amp;"|"&amp;C343</f>
        <v>1|Single Pack Simplified Chinese Gem Series 4</v>
      </c>
    </row>
    <row r="344" customFormat="false" ht="15" hidden="false" customHeight="false" outlineLevel="0" collapsed="false">
      <c r="A344" s="11" t="n">
        <v>1</v>
      </c>
      <c r="B344" s="11" t="n">
        <v>343</v>
      </c>
      <c r="C344" s="11" t="s">
        <v>36</v>
      </c>
      <c r="D344" s="11" t="s">
        <v>132</v>
      </c>
      <c r="E344" s="11" t="s">
        <v>209</v>
      </c>
      <c r="F344" s="15" t="n">
        <v>363</v>
      </c>
      <c r="G344" s="15" t="n">
        <f aca="false">IF(I344=TRUE(),"",SUMIFS('Values (Both)'!$D$2:$D$63,'Values (Both)'!$E$2:$E$63,J344))</f>
        <v>3</v>
      </c>
      <c r="H344" s="16" t="n">
        <f aca="false">IF(I344=TRUE(),"",G344-F344)</f>
        <v>-360</v>
      </c>
      <c r="I344" s="17" t="b">
        <f aca="false">FALSE()</f>
        <v>0</v>
      </c>
      <c r="J344" s="13" t="str">
        <f aca="false">A344&amp;"|"&amp;C344</f>
        <v>1|Single Pack Simplified Chinese Gem Series 4</v>
      </c>
    </row>
    <row r="345" customFormat="false" ht="15" hidden="false" customHeight="false" outlineLevel="0" collapsed="false">
      <c r="A345" s="11" t="n">
        <v>1</v>
      </c>
      <c r="B345" s="11" t="n">
        <v>344</v>
      </c>
      <c r="C345" s="11" t="s">
        <v>36</v>
      </c>
      <c r="D345" s="11" t="s">
        <v>132</v>
      </c>
      <c r="E345" s="11" t="s">
        <v>202</v>
      </c>
      <c r="F345" s="15" t="n">
        <v>350</v>
      </c>
      <c r="G345" s="15" t="n">
        <f aca="false">IF(I345=TRUE(),"",SUMIFS('Values (Both)'!$D$2:$D$63,'Values (Both)'!$E$2:$E$63,J345))</f>
        <v>3</v>
      </c>
      <c r="H345" s="16" t="n">
        <f aca="false">IF(I345=TRUE(),"",G345-F345)</f>
        <v>-347</v>
      </c>
      <c r="I345" s="17" t="b">
        <f aca="false">FALSE()</f>
        <v>0</v>
      </c>
      <c r="J345" s="13" t="str">
        <f aca="false">A345&amp;"|"&amp;C345</f>
        <v>1|Single Pack Simplified Chinese Gem Series 4</v>
      </c>
    </row>
    <row r="346" customFormat="false" ht="15" hidden="false" customHeight="false" outlineLevel="0" collapsed="false">
      <c r="A346" s="11" t="n">
        <v>1</v>
      </c>
      <c r="B346" s="11" t="n">
        <v>345</v>
      </c>
      <c r="C346" s="11" t="s">
        <v>36</v>
      </c>
      <c r="D346" s="11" t="s">
        <v>132</v>
      </c>
      <c r="E346" s="11" t="s">
        <v>145</v>
      </c>
      <c r="F346" s="15" t="n">
        <v>362</v>
      </c>
      <c r="G346" s="15" t="n">
        <f aca="false">IF(I346=TRUE(),"",SUMIFS('Values (Both)'!$D$2:$D$63,'Values (Both)'!$E$2:$E$63,J346))</f>
        <v>3</v>
      </c>
      <c r="H346" s="16" t="n">
        <f aca="false">IF(I346=TRUE(),"",G346-F346)</f>
        <v>-359</v>
      </c>
      <c r="I346" s="17" t="b">
        <f aca="false">FALSE()</f>
        <v>0</v>
      </c>
      <c r="J346" s="13" t="str">
        <f aca="false">A346&amp;"|"&amp;C346</f>
        <v>1|Single Pack Simplified Chinese Gem Series 4</v>
      </c>
    </row>
    <row r="347" customFormat="false" ht="15" hidden="false" customHeight="false" outlineLevel="0" collapsed="false">
      <c r="A347" s="11" t="n">
        <v>1</v>
      </c>
      <c r="B347" s="11" t="n">
        <v>346</v>
      </c>
      <c r="C347" s="11" t="s">
        <v>43</v>
      </c>
      <c r="D347" s="11" t="s">
        <v>142</v>
      </c>
      <c r="E347" s="11" t="s">
        <v>192</v>
      </c>
      <c r="F347" s="15" t="n">
        <v>383</v>
      </c>
      <c r="G347" s="15" t="n">
        <f aca="false">IF(I347=TRUE(),"",SUMIFS('Values (Both)'!$D$2:$D$63,'Values (Both)'!$E$2:$E$63,J347))</f>
        <v>639</v>
      </c>
      <c r="H347" s="16" t="n">
        <f aca="false">IF(I347=TRUE(),"",G347-F347)</f>
        <v>256</v>
      </c>
      <c r="I347" s="17" t="b">
        <f aca="false">FALSE()</f>
        <v>0</v>
      </c>
      <c r="J347" s="13" t="str">
        <f aca="false">A347&amp;"|"&amp;C347</f>
        <v>1|50x Obsidian Flames</v>
      </c>
    </row>
    <row r="348" customFormat="false" ht="15" hidden="false" customHeight="false" outlineLevel="0" collapsed="false">
      <c r="A348" s="11" t="n">
        <v>1</v>
      </c>
      <c r="B348" s="11" t="n">
        <v>347</v>
      </c>
      <c r="C348" s="11" t="s">
        <v>38</v>
      </c>
      <c r="D348" s="11" t="s">
        <v>142</v>
      </c>
      <c r="E348" s="11" t="s">
        <v>145</v>
      </c>
      <c r="F348" s="15" t="n">
        <v>318</v>
      </c>
      <c r="G348" s="15" t="n">
        <f aca="false">IF(I348=TRUE(),"",SUMIFS('Values (Both)'!$D$2:$D$63,'Values (Both)'!$E$2:$E$63,J348))</f>
        <v>550</v>
      </c>
      <c r="H348" s="16" t="n">
        <f aca="false">IF(I348=TRUE(),"",G348-F348)</f>
        <v>232</v>
      </c>
      <c r="I348" s="17" t="b">
        <f aca="false">FALSE()</f>
        <v>0</v>
      </c>
      <c r="J348" s="13" t="str">
        <f aca="false">A348&amp;"|"&amp;C348</f>
        <v>1|50x Destined Rivals</v>
      </c>
    </row>
    <row r="349" customFormat="false" ht="15" hidden="false" customHeight="false" outlineLevel="0" collapsed="false">
      <c r="A349" s="11" t="n">
        <v>1</v>
      </c>
      <c r="B349" s="11" t="n">
        <v>348</v>
      </c>
      <c r="C349" s="11" t="s">
        <v>36</v>
      </c>
      <c r="D349" s="11" t="s">
        <v>132</v>
      </c>
      <c r="E349" s="11" t="s">
        <v>175</v>
      </c>
      <c r="F349" s="15" t="n">
        <v>343</v>
      </c>
      <c r="G349" s="15" t="n">
        <f aca="false">IF(I349=TRUE(),"",SUMIFS('Values (Both)'!$D$2:$D$63,'Values (Both)'!$E$2:$E$63,J349))</f>
        <v>3</v>
      </c>
      <c r="H349" s="16" t="n">
        <f aca="false">IF(I349=TRUE(),"",G349-F349)</f>
        <v>-340</v>
      </c>
      <c r="I349" s="17" t="b">
        <f aca="false">FALSE()</f>
        <v>0</v>
      </c>
      <c r="J349" s="13" t="str">
        <f aca="false">A349&amp;"|"&amp;C349</f>
        <v>1|Single Pack Simplified Chinese Gem Series 4</v>
      </c>
    </row>
    <row r="350" customFormat="false" ht="15" hidden="false" customHeight="false" outlineLevel="0" collapsed="false">
      <c r="A350" s="11" t="n">
        <v>1</v>
      </c>
      <c r="B350" s="11" t="n">
        <v>349</v>
      </c>
      <c r="C350" s="11" t="s">
        <v>36</v>
      </c>
      <c r="D350" s="11" t="s">
        <v>132</v>
      </c>
      <c r="E350" s="11" t="s">
        <v>202</v>
      </c>
      <c r="F350" s="15" t="n">
        <v>343</v>
      </c>
      <c r="G350" s="15" t="n">
        <f aca="false">IF(I350=TRUE(),"",SUMIFS('Values (Both)'!$D$2:$D$63,'Values (Both)'!$E$2:$E$63,J350))</f>
        <v>3</v>
      </c>
      <c r="H350" s="16" t="n">
        <f aca="false">IF(I350=TRUE(),"",G350-F350)</f>
        <v>-340</v>
      </c>
      <c r="I350" s="17" t="b">
        <f aca="false">FALSE()</f>
        <v>0</v>
      </c>
      <c r="J350" s="13" t="str">
        <f aca="false">A350&amp;"|"&amp;C350</f>
        <v>1|Single Pack Simplified Chinese Gem Series 4</v>
      </c>
    </row>
    <row r="351" customFormat="false" ht="15" hidden="false" customHeight="false" outlineLevel="0" collapsed="false">
      <c r="A351" s="11" t="n">
        <v>1</v>
      </c>
      <c r="B351" s="11" t="n">
        <v>350</v>
      </c>
      <c r="C351" s="11" t="s">
        <v>36</v>
      </c>
      <c r="D351" s="11" t="s">
        <v>132</v>
      </c>
      <c r="E351" s="11" t="s">
        <v>178</v>
      </c>
      <c r="F351" s="15" t="n">
        <v>266</v>
      </c>
      <c r="G351" s="15" t="n">
        <f aca="false">IF(I351=TRUE(),"",SUMIFS('Values (Both)'!$D$2:$D$63,'Values (Both)'!$E$2:$E$63,J351))</f>
        <v>3</v>
      </c>
      <c r="H351" s="16" t="n">
        <f aca="false">IF(I351=TRUE(),"",G351-F351)</f>
        <v>-263</v>
      </c>
      <c r="I351" s="17" t="b">
        <f aca="false">FALSE()</f>
        <v>0</v>
      </c>
      <c r="J351" s="13" t="str">
        <f aca="false">A351&amp;"|"&amp;C351</f>
        <v>1|Single Pack Simplified Chinese Gem Series 4</v>
      </c>
    </row>
    <row r="352" customFormat="false" ht="15" hidden="false" customHeight="false" outlineLevel="0" collapsed="false">
      <c r="A352" s="11" t="n">
        <v>1</v>
      </c>
      <c r="B352" s="11" t="n">
        <v>351</v>
      </c>
      <c r="C352" s="11" t="s">
        <v>36</v>
      </c>
      <c r="D352" s="11" t="s">
        <v>132</v>
      </c>
      <c r="E352" s="11" t="s">
        <v>210</v>
      </c>
      <c r="F352" s="15" t="n">
        <v>324</v>
      </c>
      <c r="G352" s="15" t="n">
        <f aca="false">IF(I352=TRUE(),"",SUMIFS('Values (Both)'!$D$2:$D$63,'Values (Both)'!$E$2:$E$63,J352))</f>
        <v>3</v>
      </c>
      <c r="H352" s="16" t="n">
        <f aca="false">IF(I352=TRUE(),"",G352-F352)</f>
        <v>-321</v>
      </c>
      <c r="I352" s="17" t="b">
        <f aca="false">FALSE()</f>
        <v>0</v>
      </c>
      <c r="J352" s="13" t="str">
        <f aca="false">A352&amp;"|"&amp;C352</f>
        <v>1|Single Pack Simplified Chinese Gem Series 4</v>
      </c>
    </row>
    <row r="353" customFormat="false" ht="15" hidden="false" customHeight="false" outlineLevel="0" collapsed="false">
      <c r="A353" s="11" t="n">
        <v>1</v>
      </c>
      <c r="B353" s="11" t="n">
        <v>352</v>
      </c>
      <c r="C353" s="11" t="s">
        <v>47</v>
      </c>
      <c r="D353" s="11" t="s">
        <v>142</v>
      </c>
      <c r="E353" s="11" t="s">
        <v>210</v>
      </c>
      <c r="F353" s="15" t="n">
        <v>360</v>
      </c>
      <c r="G353" s="15" t="n">
        <f aca="false">IF(I353=TRUE(),"",SUMIFS('Values (Both)'!$D$2:$D$63,'Values (Both)'!$E$2:$E$63,J353))</f>
        <v>421.5</v>
      </c>
      <c r="H353" s="16" t="n">
        <f aca="false">IF(I353=TRUE(),"",G353-F353)</f>
        <v>61.5</v>
      </c>
      <c r="I353" s="17" t="b">
        <f aca="false">FALSE()</f>
        <v>0</v>
      </c>
      <c r="J353" s="13" t="str">
        <f aca="false">A353&amp;"|"&amp;C353</f>
        <v>1|50x Paradox Rift</v>
      </c>
    </row>
    <row r="354" customFormat="false" ht="15" hidden="false" customHeight="false" outlineLevel="0" collapsed="false">
      <c r="A354" s="11" t="n">
        <v>1</v>
      </c>
      <c r="B354" s="11" t="n">
        <v>353</v>
      </c>
      <c r="C354" s="11" t="s">
        <v>36</v>
      </c>
      <c r="D354" s="11" t="s">
        <v>132</v>
      </c>
      <c r="E354" s="11" t="s">
        <v>210</v>
      </c>
      <c r="F354" s="15" t="n">
        <v>390</v>
      </c>
      <c r="G354" s="15" t="n">
        <f aca="false">IF(I354=TRUE(),"",SUMIFS('Values (Both)'!$D$2:$D$63,'Values (Both)'!$E$2:$E$63,J354))</f>
        <v>3</v>
      </c>
      <c r="H354" s="16" t="n">
        <f aca="false">IF(I354=TRUE(),"",G354-F354)</f>
        <v>-387</v>
      </c>
      <c r="I354" s="17" t="b">
        <f aca="false">FALSE()</f>
        <v>0</v>
      </c>
      <c r="J354" s="13" t="str">
        <f aca="false">A354&amp;"|"&amp;C354</f>
        <v>1|Single Pack Simplified Chinese Gem Series 4</v>
      </c>
    </row>
    <row r="355" customFormat="false" ht="15" hidden="false" customHeight="false" outlineLevel="0" collapsed="false">
      <c r="A355" s="11" t="n">
        <v>1</v>
      </c>
      <c r="B355" s="11" t="n">
        <v>354</v>
      </c>
      <c r="C355" s="11" t="s">
        <v>42</v>
      </c>
      <c r="D355" s="11" t="s">
        <v>142</v>
      </c>
      <c r="E355" s="11" t="s">
        <v>178</v>
      </c>
      <c r="F355" s="15" t="n">
        <v>343</v>
      </c>
      <c r="G355" s="15" t="n">
        <f aca="false">IF(I355=TRUE(),"",SUMIFS('Values (Both)'!$D$2:$D$63,'Values (Both)'!$E$2:$E$63,J355))</f>
        <v>300</v>
      </c>
      <c r="H355" s="16" t="n">
        <f aca="false">IF(I355=TRUE(),"",G355-F355)</f>
        <v>-43</v>
      </c>
      <c r="I355" s="17" t="b">
        <f aca="false">FALSE()</f>
        <v>0</v>
      </c>
      <c r="J355" s="13" t="str">
        <f aca="false">A355&amp;"|"&amp;C355</f>
        <v>1|50x Perfect Order</v>
      </c>
    </row>
    <row r="356" customFormat="false" ht="15" hidden="false" customHeight="false" outlineLevel="0" collapsed="false">
      <c r="A356" s="11" t="n">
        <v>1</v>
      </c>
      <c r="B356" s="11" t="n">
        <v>355</v>
      </c>
      <c r="C356" s="11" t="s">
        <v>44</v>
      </c>
      <c r="D356" s="11" t="s">
        <v>142</v>
      </c>
      <c r="E356" s="11" t="s">
        <v>192</v>
      </c>
      <c r="F356" s="15" t="n">
        <v>363</v>
      </c>
      <c r="G356" s="15" t="n">
        <f aca="false">IF(I356=TRUE(),"",SUMIFS('Values (Both)'!$D$2:$D$63,'Values (Both)'!$E$2:$E$63,J356))</f>
        <v>1172</v>
      </c>
      <c r="H356" s="16" t="n">
        <f aca="false">IF(I356=TRUE(),"",G356-F356)</f>
        <v>809</v>
      </c>
      <c r="I356" s="17" t="b">
        <f aca="false">FALSE()</f>
        <v>0</v>
      </c>
      <c r="J356" s="13" t="str">
        <f aca="false">A356&amp;"|"&amp;C356</f>
        <v>1|50x Paldean Fates</v>
      </c>
    </row>
    <row r="357" customFormat="false" ht="15" hidden="false" customHeight="false" outlineLevel="0" collapsed="false">
      <c r="A357" s="11" t="n">
        <v>1</v>
      </c>
      <c r="B357" s="11" t="n">
        <v>356</v>
      </c>
      <c r="C357" s="11" t="s">
        <v>36</v>
      </c>
      <c r="D357" s="11" t="s">
        <v>132</v>
      </c>
      <c r="E357" s="11" t="s">
        <v>178</v>
      </c>
      <c r="F357" s="15" t="n">
        <v>255</v>
      </c>
      <c r="G357" s="15" t="n">
        <f aca="false">IF(I357=TRUE(),"",SUMIFS('Values (Both)'!$D$2:$D$63,'Values (Both)'!$E$2:$E$63,J357))</f>
        <v>3</v>
      </c>
      <c r="H357" s="16" t="n">
        <f aca="false">IF(I357=TRUE(),"",G357-F357)</f>
        <v>-252</v>
      </c>
      <c r="I357" s="17" t="b">
        <f aca="false">FALSE()</f>
        <v>0</v>
      </c>
      <c r="J357" s="13" t="str">
        <f aca="false">A357&amp;"|"&amp;C357</f>
        <v>1|Single Pack Simplified Chinese Gem Series 4</v>
      </c>
    </row>
    <row r="358" customFormat="false" ht="15" hidden="false" customHeight="false" outlineLevel="0" collapsed="false">
      <c r="A358" s="11" t="n">
        <v>1</v>
      </c>
      <c r="B358" s="11" t="n">
        <v>357</v>
      </c>
      <c r="C358" s="11" t="s">
        <v>36</v>
      </c>
      <c r="D358" s="11" t="s">
        <v>132</v>
      </c>
      <c r="E358" s="11" t="s">
        <v>209</v>
      </c>
      <c r="F358" s="15" t="n">
        <v>393</v>
      </c>
      <c r="G358" s="15" t="n">
        <f aca="false">IF(I358=TRUE(),"",SUMIFS('Values (Both)'!$D$2:$D$63,'Values (Both)'!$E$2:$E$63,J358))</f>
        <v>3</v>
      </c>
      <c r="H358" s="16" t="n">
        <f aca="false">IF(I358=TRUE(),"",G358-F358)</f>
        <v>-390</v>
      </c>
      <c r="I358" s="17" t="b">
        <f aca="false">FALSE()</f>
        <v>0</v>
      </c>
      <c r="J358" s="13" t="str">
        <f aca="false">A358&amp;"|"&amp;C358</f>
        <v>1|Single Pack Simplified Chinese Gem Series 4</v>
      </c>
    </row>
    <row r="359" customFormat="false" ht="15" hidden="false" customHeight="false" outlineLevel="0" collapsed="false">
      <c r="A359" s="11" t="n">
        <v>1</v>
      </c>
      <c r="B359" s="11" t="n">
        <v>358</v>
      </c>
      <c r="C359" s="11" t="s">
        <v>36</v>
      </c>
      <c r="D359" s="11" t="s">
        <v>132</v>
      </c>
      <c r="E359" s="11" t="s">
        <v>209</v>
      </c>
      <c r="F359" s="15" t="n">
        <v>390</v>
      </c>
      <c r="G359" s="15" t="n">
        <f aca="false">IF(I359=TRUE(),"",SUMIFS('Values (Both)'!$D$2:$D$63,'Values (Both)'!$E$2:$E$63,J359))</f>
        <v>3</v>
      </c>
      <c r="H359" s="16" t="n">
        <f aca="false">IF(I359=TRUE(),"",G359-F359)</f>
        <v>-387</v>
      </c>
      <c r="I359" s="17" t="b">
        <f aca="false">FALSE()</f>
        <v>0</v>
      </c>
      <c r="J359" s="13" t="str">
        <f aca="false">A359&amp;"|"&amp;C359</f>
        <v>1|Single Pack Simplified Chinese Gem Series 4</v>
      </c>
    </row>
    <row r="360" customFormat="false" ht="15" hidden="false" customHeight="false" outlineLevel="0" collapsed="false">
      <c r="A360" s="11" t="n">
        <v>1</v>
      </c>
      <c r="B360" s="11" t="n">
        <v>359</v>
      </c>
      <c r="C360" s="11" t="s">
        <v>36</v>
      </c>
      <c r="D360" s="11" t="s">
        <v>132</v>
      </c>
      <c r="E360" s="11" t="s">
        <v>209</v>
      </c>
      <c r="F360" s="15" t="n">
        <v>385</v>
      </c>
      <c r="G360" s="15" t="n">
        <f aca="false">IF(I360=TRUE(),"",SUMIFS('Values (Both)'!$D$2:$D$63,'Values (Both)'!$E$2:$E$63,J360))</f>
        <v>3</v>
      </c>
      <c r="H360" s="16" t="n">
        <f aca="false">IF(I360=TRUE(),"",G360-F360)</f>
        <v>-382</v>
      </c>
      <c r="I360" s="17" t="b">
        <f aca="false">FALSE()</f>
        <v>0</v>
      </c>
      <c r="J360" s="13" t="str">
        <f aca="false">A360&amp;"|"&amp;C360</f>
        <v>1|Single Pack Simplified Chinese Gem Series 4</v>
      </c>
    </row>
    <row r="361" customFormat="false" ht="15" hidden="false" customHeight="false" outlineLevel="0" collapsed="false">
      <c r="A361" s="11" t="n">
        <v>1</v>
      </c>
      <c r="B361" s="11" t="n">
        <v>360</v>
      </c>
      <c r="C361" s="11" t="s">
        <v>36</v>
      </c>
      <c r="D361" s="11" t="s">
        <v>132</v>
      </c>
      <c r="E361" s="11" t="s">
        <v>145</v>
      </c>
      <c r="F361" s="15" t="n">
        <v>315</v>
      </c>
      <c r="G361" s="15" t="n">
        <f aca="false">IF(I361=TRUE(),"",SUMIFS('Values (Both)'!$D$2:$D$63,'Values (Both)'!$E$2:$E$63,J361))</f>
        <v>3</v>
      </c>
      <c r="H361" s="16" t="n">
        <f aca="false">IF(I361=TRUE(),"",G361-F361)</f>
        <v>-312</v>
      </c>
      <c r="I361" s="17" t="b">
        <f aca="false">FALSE()</f>
        <v>0</v>
      </c>
      <c r="J361" s="13" t="str">
        <f aca="false">A361&amp;"|"&amp;C361</f>
        <v>1|Single Pack Simplified Chinese Gem Series 4</v>
      </c>
    </row>
    <row r="362" customFormat="false" ht="15" hidden="false" customHeight="false" outlineLevel="0" collapsed="false">
      <c r="A362" s="11" t="n">
        <v>1</v>
      </c>
      <c r="B362" s="11" t="n">
        <v>361</v>
      </c>
      <c r="C362" s="11" t="s">
        <v>36</v>
      </c>
      <c r="D362" s="11" t="s">
        <v>132</v>
      </c>
      <c r="E362" s="11" t="s">
        <v>135</v>
      </c>
      <c r="F362" s="15" t="n">
        <v>395</v>
      </c>
      <c r="G362" s="15" t="n">
        <f aca="false">IF(I362=TRUE(),"",SUMIFS('Values (Both)'!$D$2:$D$63,'Values (Both)'!$E$2:$E$63,J362))</f>
        <v>3</v>
      </c>
      <c r="H362" s="16" t="n">
        <f aca="false">IF(I362=TRUE(),"",G362-F362)</f>
        <v>-392</v>
      </c>
      <c r="I362" s="17" t="b">
        <f aca="false">FALSE()</f>
        <v>0</v>
      </c>
      <c r="J362" s="13" t="str">
        <f aca="false">A362&amp;"|"&amp;C362</f>
        <v>1|Single Pack Simplified Chinese Gem Series 4</v>
      </c>
    </row>
    <row r="363" customFormat="false" ht="15" hidden="false" customHeight="false" outlineLevel="0" collapsed="false">
      <c r="A363" s="11" t="n">
        <v>1</v>
      </c>
      <c r="B363" s="11" t="n">
        <v>362</v>
      </c>
      <c r="C363" s="11" t="s">
        <v>42</v>
      </c>
      <c r="D363" s="11" t="s">
        <v>142</v>
      </c>
      <c r="E363" s="11" t="s">
        <v>198</v>
      </c>
      <c r="F363" s="15" t="n">
        <v>385</v>
      </c>
      <c r="G363" s="15" t="n">
        <f aca="false">IF(I363=TRUE(),"",SUMIFS('Values (Both)'!$D$2:$D$63,'Values (Both)'!$E$2:$E$63,J363))</f>
        <v>300</v>
      </c>
      <c r="H363" s="16" t="n">
        <f aca="false">IF(I363=TRUE(),"",G363-F363)</f>
        <v>-85</v>
      </c>
      <c r="I363" s="17" t="b">
        <f aca="false">FALSE()</f>
        <v>0</v>
      </c>
      <c r="J363" s="13" t="str">
        <f aca="false">A363&amp;"|"&amp;C363</f>
        <v>1|50x Perfect Order</v>
      </c>
    </row>
    <row r="364" customFormat="false" ht="15" hidden="false" customHeight="false" outlineLevel="0" collapsed="false">
      <c r="A364" s="11" t="n">
        <v>1</v>
      </c>
      <c r="B364" s="11" t="n">
        <v>363</v>
      </c>
      <c r="C364" s="11" t="s">
        <v>36</v>
      </c>
      <c r="D364" s="11" t="s">
        <v>132</v>
      </c>
      <c r="E364" s="11" t="s">
        <v>145</v>
      </c>
      <c r="F364" s="15" t="n">
        <v>335</v>
      </c>
      <c r="G364" s="15" t="n">
        <f aca="false">IF(I364=TRUE(),"",SUMIFS('Values (Both)'!$D$2:$D$63,'Values (Both)'!$E$2:$E$63,J364))</f>
        <v>3</v>
      </c>
      <c r="H364" s="16" t="n">
        <f aca="false">IF(I364=TRUE(),"",G364-F364)</f>
        <v>-332</v>
      </c>
      <c r="I364" s="17" t="b">
        <f aca="false">FALSE()</f>
        <v>0</v>
      </c>
      <c r="J364" s="13" t="str">
        <f aca="false">A364&amp;"|"&amp;C364</f>
        <v>1|Single Pack Simplified Chinese Gem Series 4</v>
      </c>
    </row>
    <row r="365" customFormat="false" ht="15" hidden="false" customHeight="false" outlineLevel="0" collapsed="false">
      <c r="A365" s="11" t="n">
        <v>1</v>
      </c>
      <c r="B365" s="11" t="n">
        <v>364</v>
      </c>
      <c r="C365" s="11" t="s">
        <v>36</v>
      </c>
      <c r="D365" s="11" t="s">
        <v>132</v>
      </c>
      <c r="E365" s="11" t="s">
        <v>178</v>
      </c>
      <c r="F365" s="15" t="n">
        <v>320</v>
      </c>
      <c r="G365" s="15" t="n">
        <f aca="false">IF(I365=TRUE(),"",SUMIFS('Values (Both)'!$D$2:$D$63,'Values (Both)'!$E$2:$E$63,J365))</f>
        <v>3</v>
      </c>
      <c r="H365" s="16" t="n">
        <f aca="false">IF(I365=TRUE(),"",G365-F365)</f>
        <v>-317</v>
      </c>
      <c r="I365" s="17" t="b">
        <f aca="false">FALSE()</f>
        <v>0</v>
      </c>
      <c r="J365" s="13" t="str">
        <f aca="false">A365&amp;"|"&amp;C365</f>
        <v>1|Single Pack Simplified Chinese Gem Series 4</v>
      </c>
    </row>
    <row r="366" customFormat="false" ht="15" hidden="false" customHeight="false" outlineLevel="0" collapsed="false">
      <c r="A366" s="11" t="n">
        <v>1</v>
      </c>
      <c r="B366" s="11" t="n">
        <v>365</v>
      </c>
      <c r="C366" s="11" t="s">
        <v>36</v>
      </c>
      <c r="D366" s="11" t="s">
        <v>132</v>
      </c>
      <c r="E366" s="11" t="s">
        <v>145</v>
      </c>
      <c r="F366" s="15" t="n">
        <v>340</v>
      </c>
      <c r="G366" s="15" t="n">
        <f aca="false">IF(I366=TRUE(),"",SUMIFS('Values (Both)'!$D$2:$D$63,'Values (Both)'!$E$2:$E$63,J366))</f>
        <v>3</v>
      </c>
      <c r="H366" s="16" t="n">
        <f aca="false">IF(I366=TRUE(),"",G366-F366)</f>
        <v>-337</v>
      </c>
      <c r="I366" s="17" t="b">
        <f aca="false">FALSE()</f>
        <v>0</v>
      </c>
      <c r="J366" s="13" t="str">
        <f aca="false">A366&amp;"|"&amp;C366</f>
        <v>1|Single Pack Simplified Chinese Gem Series 4</v>
      </c>
    </row>
    <row r="367" customFormat="false" ht="15" hidden="false" customHeight="false" outlineLevel="0" collapsed="false">
      <c r="A367" s="11" t="n">
        <v>1</v>
      </c>
      <c r="B367" s="11" t="n">
        <v>366</v>
      </c>
      <c r="C367" s="11" t="s">
        <v>58</v>
      </c>
      <c r="D367" s="11" t="s">
        <v>142</v>
      </c>
      <c r="E367" s="11" t="s">
        <v>178</v>
      </c>
      <c r="F367" s="15" t="n">
        <v>257</v>
      </c>
      <c r="G367" s="15" t="n">
        <f aca="false">IF(I367=TRUE(),"",SUMIFS('Values (Both)'!$D$2:$D$63,'Values (Both)'!$E$2:$E$63,J367))</f>
        <v>327.5</v>
      </c>
      <c r="H367" s="16" t="n">
        <f aca="false">IF(I367=TRUE(),"",G367-F367)</f>
        <v>70.5</v>
      </c>
      <c r="I367" s="17" t="b">
        <f aca="false">FALSE()</f>
        <v>0</v>
      </c>
      <c r="J367" s="13" t="str">
        <f aca="false">A367&amp;"|"&amp;C367</f>
        <v>1|50x Journey Together</v>
      </c>
    </row>
    <row r="368" customFormat="false" ht="15" hidden="false" customHeight="false" outlineLevel="0" collapsed="false">
      <c r="A368" s="11" t="n">
        <v>1</v>
      </c>
      <c r="B368" s="11" t="n">
        <v>367</v>
      </c>
      <c r="C368" s="11" t="s">
        <v>36</v>
      </c>
      <c r="D368" s="11" t="s">
        <v>132</v>
      </c>
      <c r="E368" s="11" t="s">
        <v>145</v>
      </c>
      <c r="F368" s="15" t="n">
        <v>363</v>
      </c>
      <c r="G368" s="15" t="n">
        <f aca="false">IF(I368=TRUE(),"",SUMIFS('Values (Both)'!$D$2:$D$63,'Values (Both)'!$E$2:$E$63,J368))</f>
        <v>3</v>
      </c>
      <c r="H368" s="16" t="n">
        <f aca="false">IF(I368=TRUE(),"",G368-F368)</f>
        <v>-360</v>
      </c>
      <c r="I368" s="17" t="b">
        <f aca="false">FALSE()</f>
        <v>0</v>
      </c>
      <c r="J368" s="13" t="str">
        <f aca="false">A368&amp;"|"&amp;C368</f>
        <v>1|Single Pack Simplified Chinese Gem Series 4</v>
      </c>
    </row>
    <row r="369" customFormat="false" ht="15" hidden="false" customHeight="false" outlineLevel="0" collapsed="false">
      <c r="A369" s="11" t="n">
        <v>1</v>
      </c>
      <c r="B369" s="11" t="n">
        <v>368</v>
      </c>
      <c r="C369" s="11" t="s">
        <v>36</v>
      </c>
      <c r="D369" s="11" t="s">
        <v>132</v>
      </c>
      <c r="E369" s="11" t="s">
        <v>178</v>
      </c>
      <c r="F369" s="15" t="n">
        <v>270</v>
      </c>
      <c r="G369" s="15" t="n">
        <f aca="false">IF(I369=TRUE(),"",SUMIFS('Values (Both)'!$D$2:$D$63,'Values (Both)'!$E$2:$E$63,J369))</f>
        <v>3</v>
      </c>
      <c r="H369" s="16" t="n">
        <f aca="false">IF(I369=TRUE(),"",G369-F369)</f>
        <v>-267</v>
      </c>
      <c r="I369" s="17" t="b">
        <f aca="false">FALSE()</f>
        <v>0</v>
      </c>
      <c r="J369" s="13" t="str">
        <f aca="false">A369&amp;"|"&amp;C369</f>
        <v>1|Single Pack Simplified Chinese Gem Series 4</v>
      </c>
    </row>
    <row r="370" customFormat="false" ht="15" hidden="false" customHeight="false" outlineLevel="0" collapsed="false">
      <c r="A370" s="11" t="n">
        <v>1</v>
      </c>
      <c r="B370" s="11" t="n">
        <v>369</v>
      </c>
      <c r="C370" s="11" t="s">
        <v>36</v>
      </c>
      <c r="D370" s="11" t="s">
        <v>132</v>
      </c>
      <c r="E370" s="11" t="s">
        <v>178</v>
      </c>
      <c r="F370" s="15" t="n">
        <v>310</v>
      </c>
      <c r="G370" s="15" t="n">
        <f aca="false">IF(I370=TRUE(),"",SUMIFS('Values (Both)'!$D$2:$D$63,'Values (Both)'!$E$2:$E$63,J370))</f>
        <v>3</v>
      </c>
      <c r="H370" s="16" t="n">
        <f aca="false">IF(I370=TRUE(),"",G370-F370)</f>
        <v>-307</v>
      </c>
      <c r="I370" s="17" t="b">
        <f aca="false">FALSE()</f>
        <v>0</v>
      </c>
      <c r="J370" s="13" t="str">
        <f aca="false">A370&amp;"|"&amp;C370</f>
        <v>1|Single Pack Simplified Chinese Gem Series 4</v>
      </c>
    </row>
    <row r="371" customFormat="false" ht="15" hidden="false" customHeight="false" outlineLevel="0" collapsed="false">
      <c r="A371" s="11" t="n">
        <v>1</v>
      </c>
      <c r="B371" s="11" t="n">
        <v>370</v>
      </c>
      <c r="C371" s="11" t="s">
        <v>36</v>
      </c>
      <c r="D371" s="11" t="s">
        <v>132</v>
      </c>
      <c r="E371" s="11" t="s">
        <v>198</v>
      </c>
      <c r="F371" s="15" t="n">
        <v>375</v>
      </c>
      <c r="G371" s="15" t="n">
        <f aca="false">IF(I371=TRUE(),"",SUMIFS('Values (Both)'!$D$2:$D$63,'Values (Both)'!$E$2:$E$63,J371))</f>
        <v>3</v>
      </c>
      <c r="H371" s="16" t="n">
        <f aca="false">IF(I371=TRUE(),"",G371-F371)</f>
        <v>-372</v>
      </c>
      <c r="I371" s="17" t="b">
        <f aca="false">FALSE()</f>
        <v>0</v>
      </c>
      <c r="J371" s="13" t="str">
        <f aca="false">A371&amp;"|"&amp;C371</f>
        <v>1|Single Pack Simplified Chinese Gem Series 4</v>
      </c>
    </row>
    <row r="372" customFormat="false" ht="15" hidden="false" customHeight="false" outlineLevel="0" collapsed="false">
      <c r="A372" s="11" t="n">
        <v>1</v>
      </c>
      <c r="B372" s="11" t="n">
        <v>371</v>
      </c>
      <c r="C372" s="11" t="s">
        <v>36</v>
      </c>
      <c r="D372" s="11" t="s">
        <v>132</v>
      </c>
      <c r="E372" s="11" t="s">
        <v>135</v>
      </c>
      <c r="F372" s="15" t="n">
        <v>395</v>
      </c>
      <c r="G372" s="15" t="n">
        <f aca="false">IF(I372=TRUE(),"",SUMIFS('Values (Both)'!$D$2:$D$63,'Values (Both)'!$E$2:$E$63,J372))</f>
        <v>3</v>
      </c>
      <c r="H372" s="16" t="n">
        <f aca="false">IF(I372=TRUE(),"",G372-F372)</f>
        <v>-392</v>
      </c>
      <c r="I372" s="17" t="b">
        <f aca="false">FALSE()</f>
        <v>0</v>
      </c>
      <c r="J372" s="13" t="str">
        <f aca="false">A372&amp;"|"&amp;C372</f>
        <v>1|Single Pack Simplified Chinese Gem Series 4</v>
      </c>
    </row>
    <row r="373" customFormat="false" ht="15" hidden="false" customHeight="false" outlineLevel="0" collapsed="false">
      <c r="A373" s="11" t="n">
        <v>1</v>
      </c>
      <c r="B373" s="11" t="n">
        <v>372</v>
      </c>
      <c r="C373" s="11" t="s">
        <v>36</v>
      </c>
      <c r="D373" s="11" t="s">
        <v>132</v>
      </c>
      <c r="E373" s="11" t="s">
        <v>211</v>
      </c>
      <c r="F373" s="15" t="n">
        <v>386</v>
      </c>
      <c r="G373" s="15" t="n">
        <f aca="false">IF(I373=TRUE(),"",SUMIFS('Values (Both)'!$D$2:$D$63,'Values (Both)'!$E$2:$E$63,J373))</f>
        <v>3</v>
      </c>
      <c r="H373" s="16" t="n">
        <f aca="false">IF(I373=TRUE(),"",G373-F373)</f>
        <v>-383</v>
      </c>
      <c r="I373" s="17" t="b">
        <f aca="false">FALSE()</f>
        <v>0</v>
      </c>
      <c r="J373" s="13" t="str">
        <f aca="false">A373&amp;"|"&amp;C373</f>
        <v>1|Single Pack Simplified Chinese Gem Series 4</v>
      </c>
    </row>
    <row r="374" customFormat="false" ht="15" hidden="false" customHeight="false" outlineLevel="0" collapsed="false">
      <c r="A374" s="11" t="n">
        <v>1</v>
      </c>
      <c r="B374" s="11" t="n">
        <v>373</v>
      </c>
      <c r="C374" s="11" t="s">
        <v>36</v>
      </c>
      <c r="D374" s="11" t="s">
        <v>132</v>
      </c>
      <c r="E374" s="11" t="s">
        <v>209</v>
      </c>
      <c r="F374" s="15" t="n">
        <v>425</v>
      </c>
      <c r="G374" s="15" t="n">
        <f aca="false">IF(I374=TRUE(),"",SUMIFS('Values (Both)'!$D$2:$D$63,'Values (Both)'!$E$2:$E$63,J374))</f>
        <v>3</v>
      </c>
      <c r="H374" s="16" t="n">
        <f aca="false">IF(I374=TRUE(),"",G374-F374)</f>
        <v>-422</v>
      </c>
      <c r="I374" s="17" t="b">
        <f aca="false">FALSE()</f>
        <v>0</v>
      </c>
      <c r="J374" s="13" t="str">
        <f aca="false">A374&amp;"|"&amp;C374</f>
        <v>1|Single Pack Simplified Chinese Gem Series 4</v>
      </c>
    </row>
    <row r="375" customFormat="false" ht="15" hidden="false" customHeight="false" outlineLevel="0" collapsed="false">
      <c r="A375" s="11" t="n">
        <v>1</v>
      </c>
      <c r="B375" s="11" t="n">
        <v>374</v>
      </c>
      <c r="C375" s="11" t="s">
        <v>49</v>
      </c>
      <c r="D375" s="11" t="s">
        <v>142</v>
      </c>
      <c r="E375" s="11" t="s">
        <v>211</v>
      </c>
      <c r="F375" s="15" t="n">
        <v>385</v>
      </c>
      <c r="G375" s="15" t="n">
        <f aca="false">IF(I375=TRUE(),"",SUMIFS('Values (Both)'!$D$2:$D$63,'Values (Both)'!$E$2:$E$63,J375))</f>
        <v>471.5</v>
      </c>
      <c r="H375" s="16" t="n">
        <f aca="false">IF(I375=TRUE(),"",G375-F375)</f>
        <v>86.5</v>
      </c>
      <c r="I375" s="17" t="b">
        <f aca="false">FALSE()</f>
        <v>0</v>
      </c>
      <c r="J375" s="13" t="str">
        <f aca="false">A375&amp;"|"&amp;C375</f>
        <v>1|50x Scarlet &amp; Violet</v>
      </c>
    </row>
    <row r="376" customFormat="false" ht="15" hidden="false" customHeight="false" outlineLevel="0" collapsed="false">
      <c r="A376" s="11" t="n">
        <v>1</v>
      </c>
      <c r="B376" s="11" t="n">
        <v>375</v>
      </c>
      <c r="C376" s="11" t="s">
        <v>41</v>
      </c>
      <c r="D376" s="11" t="s">
        <v>142</v>
      </c>
      <c r="E376" s="11" t="s">
        <v>135</v>
      </c>
      <c r="F376" s="15" t="n">
        <v>395</v>
      </c>
      <c r="G376" s="15" t="n">
        <f aca="false">IF(I376=TRUE(),"",SUMIFS('Values (Both)'!$D$2:$D$63,'Values (Both)'!$E$2:$E$63,J376))</f>
        <v>558.6</v>
      </c>
      <c r="H376" s="16" t="n">
        <f aca="false">IF(I376=TRUE(),"",G376-F376)</f>
        <v>163.6</v>
      </c>
      <c r="I376" s="17" t="b">
        <f aca="false">FALSE()</f>
        <v>0</v>
      </c>
      <c r="J376" s="13" t="str">
        <f aca="false">A376&amp;"|"&amp;C376</f>
        <v>1|50x Temporal Force</v>
      </c>
    </row>
    <row r="377" customFormat="false" ht="15" hidden="false" customHeight="false" outlineLevel="0" collapsed="false">
      <c r="A377" s="11" t="n">
        <v>1</v>
      </c>
      <c r="B377" s="11" t="n">
        <v>376</v>
      </c>
      <c r="C377" s="11" t="s">
        <v>36</v>
      </c>
      <c r="D377" s="11" t="s">
        <v>132</v>
      </c>
      <c r="E377" s="11" t="s">
        <v>178</v>
      </c>
      <c r="F377" s="15" t="n">
        <v>318</v>
      </c>
      <c r="G377" s="15" t="n">
        <f aca="false">IF(I377=TRUE(),"",SUMIFS('Values (Both)'!$D$2:$D$63,'Values (Both)'!$E$2:$E$63,J377))</f>
        <v>3</v>
      </c>
      <c r="H377" s="16" t="n">
        <f aca="false">IF(I377=TRUE(),"",G377-F377)</f>
        <v>-315</v>
      </c>
      <c r="I377" s="17" t="b">
        <f aca="false">FALSE()</f>
        <v>0</v>
      </c>
      <c r="J377" s="13" t="str">
        <f aca="false">A377&amp;"|"&amp;C377</f>
        <v>1|Single Pack Simplified Chinese Gem Series 4</v>
      </c>
    </row>
    <row r="378" customFormat="false" ht="15" hidden="false" customHeight="false" outlineLevel="0" collapsed="false">
      <c r="A378" s="11" t="n">
        <v>1</v>
      </c>
      <c r="B378" s="11" t="n">
        <v>377</v>
      </c>
      <c r="C378" s="11" t="s">
        <v>36</v>
      </c>
      <c r="D378" s="11" t="s">
        <v>132</v>
      </c>
      <c r="E378" s="11" t="s">
        <v>178</v>
      </c>
      <c r="F378" s="15" t="n">
        <v>290</v>
      </c>
      <c r="G378" s="15" t="n">
        <f aca="false">IF(I378=TRUE(),"",SUMIFS('Values (Both)'!$D$2:$D$63,'Values (Both)'!$E$2:$E$63,J378))</f>
        <v>3</v>
      </c>
      <c r="H378" s="16" t="n">
        <f aca="false">IF(I378=TRUE(),"",G378-F378)</f>
        <v>-287</v>
      </c>
      <c r="I378" s="17" t="b">
        <f aca="false">FALSE()</f>
        <v>0</v>
      </c>
      <c r="J378" s="13" t="str">
        <f aca="false">A378&amp;"|"&amp;C378</f>
        <v>1|Single Pack Simplified Chinese Gem Series 4</v>
      </c>
    </row>
    <row r="379" customFormat="false" ht="15" hidden="false" customHeight="false" outlineLevel="0" collapsed="false">
      <c r="A379" s="11" t="n">
        <v>1</v>
      </c>
      <c r="B379" s="11" t="n">
        <v>378</v>
      </c>
      <c r="C379" s="11" t="s">
        <v>36</v>
      </c>
      <c r="D379" s="11" t="s">
        <v>132</v>
      </c>
      <c r="E379" s="11" t="s">
        <v>145</v>
      </c>
      <c r="F379" s="15" t="n">
        <v>337</v>
      </c>
      <c r="G379" s="15" t="n">
        <f aca="false">IF(I379=TRUE(),"",SUMIFS('Values (Both)'!$D$2:$D$63,'Values (Both)'!$E$2:$E$63,J379))</f>
        <v>3</v>
      </c>
      <c r="H379" s="16" t="n">
        <f aca="false">IF(I379=TRUE(),"",G379-F379)</f>
        <v>-334</v>
      </c>
      <c r="I379" s="17" t="b">
        <f aca="false">FALSE()</f>
        <v>0</v>
      </c>
      <c r="J379" s="13" t="str">
        <f aca="false">A379&amp;"|"&amp;C379</f>
        <v>1|Single Pack Simplified Chinese Gem Series 4</v>
      </c>
    </row>
    <row r="380" customFormat="false" ht="15" hidden="false" customHeight="false" outlineLevel="0" collapsed="false">
      <c r="A380" s="11" t="n">
        <v>1</v>
      </c>
      <c r="B380" s="11" t="n">
        <v>379</v>
      </c>
      <c r="C380" s="11" t="s">
        <v>36</v>
      </c>
      <c r="D380" s="11" t="s">
        <v>132</v>
      </c>
      <c r="E380" s="11" t="s">
        <v>178</v>
      </c>
      <c r="F380" s="15" t="n">
        <v>241</v>
      </c>
      <c r="G380" s="15" t="n">
        <f aca="false">IF(I380=TRUE(),"",SUMIFS('Values (Both)'!$D$2:$D$63,'Values (Both)'!$E$2:$E$63,J380))</f>
        <v>3</v>
      </c>
      <c r="H380" s="16" t="n">
        <f aca="false">IF(I380=TRUE(),"",G380-F380)</f>
        <v>-238</v>
      </c>
      <c r="I380" s="17" t="b">
        <f aca="false">FALSE()</f>
        <v>0</v>
      </c>
      <c r="J380" s="13" t="str">
        <f aca="false">A380&amp;"|"&amp;C380</f>
        <v>1|Single Pack Simplified Chinese Gem Series 4</v>
      </c>
    </row>
    <row r="381" customFormat="false" ht="15" hidden="false" customHeight="false" outlineLevel="0" collapsed="false">
      <c r="A381" s="11" t="n">
        <v>1</v>
      </c>
      <c r="B381" s="11" t="n">
        <v>380</v>
      </c>
      <c r="C381" s="11" t="s">
        <v>43</v>
      </c>
      <c r="D381" s="11" t="s">
        <v>142</v>
      </c>
      <c r="E381" s="11" t="s">
        <v>192</v>
      </c>
      <c r="F381" s="15" t="n">
        <v>375</v>
      </c>
      <c r="G381" s="15" t="n">
        <f aca="false">IF(I381=TRUE(),"",SUMIFS('Values (Both)'!$D$2:$D$63,'Values (Both)'!$E$2:$E$63,J381))</f>
        <v>639</v>
      </c>
      <c r="H381" s="16" t="n">
        <f aca="false">IF(I381=TRUE(),"",G381-F381)</f>
        <v>264</v>
      </c>
      <c r="I381" s="17" t="b">
        <f aca="false">FALSE()</f>
        <v>0</v>
      </c>
      <c r="J381" s="13" t="str">
        <f aca="false">A381&amp;"|"&amp;C381</f>
        <v>1|50x Obsidian Flames</v>
      </c>
    </row>
    <row r="382" customFormat="false" ht="15" hidden="false" customHeight="false" outlineLevel="0" collapsed="false">
      <c r="A382" s="11" t="n">
        <v>1</v>
      </c>
      <c r="B382" s="11" t="n">
        <v>381</v>
      </c>
      <c r="C382" s="11" t="s">
        <v>44</v>
      </c>
      <c r="D382" s="11" t="s">
        <v>142</v>
      </c>
      <c r="E382" s="11" t="s">
        <v>178</v>
      </c>
      <c r="F382" s="15" t="n">
        <v>308</v>
      </c>
      <c r="G382" s="15" t="n">
        <f aca="false">IF(I382=TRUE(),"",SUMIFS('Values (Both)'!$D$2:$D$63,'Values (Both)'!$E$2:$E$63,J382))</f>
        <v>1172</v>
      </c>
      <c r="H382" s="16" t="n">
        <f aca="false">IF(I382=TRUE(),"",G382-F382)</f>
        <v>864</v>
      </c>
      <c r="I382" s="17" t="b">
        <f aca="false">FALSE()</f>
        <v>0</v>
      </c>
      <c r="J382" s="13" t="str">
        <f aca="false">A382&amp;"|"&amp;C382</f>
        <v>1|50x Paldean Fates</v>
      </c>
    </row>
    <row r="383" customFormat="false" ht="15" hidden="false" customHeight="false" outlineLevel="0" collapsed="false">
      <c r="A383" s="11" t="n">
        <v>1</v>
      </c>
      <c r="B383" s="11" t="n">
        <v>382</v>
      </c>
      <c r="C383" s="11" t="s">
        <v>36</v>
      </c>
      <c r="D383" s="11" t="s">
        <v>132</v>
      </c>
      <c r="E383" s="11" t="s">
        <v>145</v>
      </c>
      <c r="F383" s="15" t="n">
        <v>308</v>
      </c>
      <c r="G383" s="15" t="n">
        <f aca="false">IF(I383=TRUE(),"",SUMIFS('Values (Both)'!$D$2:$D$63,'Values (Both)'!$E$2:$E$63,J383))</f>
        <v>3</v>
      </c>
      <c r="H383" s="16" t="n">
        <f aca="false">IF(I383=TRUE(),"",G383-F383)</f>
        <v>-305</v>
      </c>
      <c r="I383" s="17" t="b">
        <f aca="false">FALSE()</f>
        <v>0</v>
      </c>
      <c r="J383" s="13" t="str">
        <f aca="false">A383&amp;"|"&amp;C383</f>
        <v>1|Single Pack Simplified Chinese Gem Series 4</v>
      </c>
    </row>
    <row r="384" customFormat="false" ht="15" hidden="false" customHeight="false" outlineLevel="0" collapsed="false">
      <c r="A384" s="11" t="n">
        <v>1</v>
      </c>
      <c r="B384" s="11" t="n">
        <v>383</v>
      </c>
      <c r="C384" s="11" t="s">
        <v>36</v>
      </c>
      <c r="D384" s="11" t="s">
        <v>132</v>
      </c>
      <c r="E384" s="11" t="s">
        <v>162</v>
      </c>
      <c r="F384" s="15" t="n">
        <v>262</v>
      </c>
      <c r="G384" s="15" t="n">
        <f aca="false">IF(I384=TRUE(),"",SUMIFS('Values (Both)'!$D$2:$D$63,'Values (Both)'!$E$2:$E$63,J384))</f>
        <v>3</v>
      </c>
      <c r="H384" s="16" t="n">
        <f aca="false">IF(I384=TRUE(),"",G384-F384)</f>
        <v>-259</v>
      </c>
      <c r="I384" s="17" t="b">
        <f aca="false">FALSE()</f>
        <v>0</v>
      </c>
      <c r="J384" s="13" t="str">
        <f aca="false">A384&amp;"|"&amp;C384</f>
        <v>1|Single Pack Simplified Chinese Gem Series 4</v>
      </c>
    </row>
    <row r="385" customFormat="false" ht="15" hidden="false" customHeight="false" outlineLevel="0" collapsed="false">
      <c r="A385" s="11" t="n">
        <v>1</v>
      </c>
      <c r="B385" s="11" t="n">
        <v>384</v>
      </c>
      <c r="C385" s="11" t="s">
        <v>43</v>
      </c>
      <c r="D385" s="11" t="s">
        <v>142</v>
      </c>
      <c r="E385" s="11" t="s">
        <v>202</v>
      </c>
      <c r="F385" s="15" t="n">
        <v>321</v>
      </c>
      <c r="G385" s="15" t="n">
        <f aca="false">IF(I385=TRUE(),"",SUMIFS('Values (Both)'!$D$2:$D$63,'Values (Both)'!$E$2:$E$63,J385))</f>
        <v>639</v>
      </c>
      <c r="H385" s="16" t="n">
        <f aca="false">IF(I385=TRUE(),"",G385-F385)</f>
        <v>318</v>
      </c>
      <c r="I385" s="17" t="b">
        <f aca="false">FALSE()</f>
        <v>0</v>
      </c>
      <c r="J385" s="13" t="str">
        <f aca="false">A385&amp;"|"&amp;C385</f>
        <v>1|50x Obsidian Flames</v>
      </c>
    </row>
    <row r="386" customFormat="false" ht="15" hidden="false" customHeight="false" outlineLevel="0" collapsed="false">
      <c r="A386" s="11" t="n">
        <v>1</v>
      </c>
      <c r="B386" s="11" t="n">
        <v>385</v>
      </c>
      <c r="C386" s="11" t="s">
        <v>36</v>
      </c>
      <c r="D386" s="11" t="s">
        <v>132</v>
      </c>
      <c r="E386" s="11" t="s">
        <v>178</v>
      </c>
      <c r="F386" s="15" t="n">
        <v>305</v>
      </c>
      <c r="G386" s="15" t="n">
        <f aca="false">IF(I386=TRUE(),"",SUMIFS('Values (Both)'!$D$2:$D$63,'Values (Both)'!$E$2:$E$63,J386))</f>
        <v>3</v>
      </c>
      <c r="H386" s="16" t="n">
        <f aca="false">IF(I386=TRUE(),"",G386-F386)</f>
        <v>-302</v>
      </c>
      <c r="I386" s="17" t="b">
        <f aca="false">FALSE()</f>
        <v>0</v>
      </c>
      <c r="J386" s="13" t="str">
        <f aca="false">A386&amp;"|"&amp;C386</f>
        <v>1|Single Pack Simplified Chinese Gem Series 4</v>
      </c>
    </row>
    <row r="387" customFormat="false" ht="15" hidden="false" customHeight="false" outlineLevel="0" collapsed="false">
      <c r="A387" s="11" t="n">
        <v>1</v>
      </c>
      <c r="B387" s="11" t="n">
        <v>386</v>
      </c>
      <c r="C387" s="11" t="s">
        <v>36</v>
      </c>
      <c r="D387" s="11" t="s">
        <v>132</v>
      </c>
      <c r="E387" s="11" t="s">
        <v>202</v>
      </c>
      <c r="F387" s="15" t="n">
        <v>310</v>
      </c>
      <c r="G387" s="15" t="n">
        <f aca="false">IF(I387=TRUE(),"",SUMIFS('Values (Both)'!$D$2:$D$63,'Values (Both)'!$E$2:$E$63,J387))</f>
        <v>3</v>
      </c>
      <c r="H387" s="16" t="n">
        <f aca="false">IF(I387=TRUE(),"",G387-F387)</f>
        <v>-307</v>
      </c>
      <c r="I387" s="17" t="b">
        <f aca="false">FALSE()</f>
        <v>0</v>
      </c>
      <c r="J387" s="13" t="str">
        <f aca="false">A387&amp;"|"&amp;C387</f>
        <v>1|Single Pack Simplified Chinese Gem Series 4</v>
      </c>
    </row>
    <row r="388" customFormat="false" ht="15" hidden="false" customHeight="false" outlineLevel="0" collapsed="false">
      <c r="A388" s="11" t="n">
        <v>1</v>
      </c>
      <c r="B388" s="11" t="n">
        <v>387</v>
      </c>
      <c r="C388" s="11" t="s">
        <v>41</v>
      </c>
      <c r="D388" s="11" t="s">
        <v>142</v>
      </c>
      <c r="E388" s="11" t="s">
        <v>189</v>
      </c>
      <c r="F388" s="15" t="n">
        <v>350</v>
      </c>
      <c r="G388" s="15" t="n">
        <f aca="false">IF(I388=TRUE(),"",SUMIFS('Values (Both)'!$D$2:$D$63,'Values (Both)'!$E$2:$E$63,J388))</f>
        <v>558.6</v>
      </c>
      <c r="H388" s="16" t="n">
        <f aca="false">IF(I388=TRUE(),"",G388-F388)</f>
        <v>208.6</v>
      </c>
      <c r="I388" s="17" t="b">
        <f aca="false">FALSE()</f>
        <v>0</v>
      </c>
      <c r="J388" s="13" t="str">
        <f aca="false">A388&amp;"|"&amp;C388</f>
        <v>1|50x Temporal Force</v>
      </c>
    </row>
    <row r="389" customFormat="false" ht="15" hidden="false" customHeight="false" outlineLevel="0" collapsed="false">
      <c r="A389" s="11" t="n">
        <v>1</v>
      </c>
      <c r="B389" s="11" t="n">
        <v>388</v>
      </c>
      <c r="C389" s="11" t="s">
        <v>36</v>
      </c>
      <c r="D389" s="11" t="s">
        <v>132</v>
      </c>
      <c r="E389" s="11" t="s">
        <v>178</v>
      </c>
      <c r="F389" s="15" t="n">
        <v>298</v>
      </c>
      <c r="G389" s="15" t="n">
        <f aca="false">IF(I389=TRUE(),"",SUMIFS('Values (Both)'!$D$2:$D$63,'Values (Both)'!$E$2:$E$63,J389))</f>
        <v>3</v>
      </c>
      <c r="H389" s="16" t="n">
        <f aca="false">IF(I389=TRUE(),"",G389-F389)</f>
        <v>-295</v>
      </c>
      <c r="I389" s="17" t="b">
        <f aca="false">FALSE()</f>
        <v>0</v>
      </c>
      <c r="J389" s="13" t="str">
        <f aca="false">A389&amp;"|"&amp;C389</f>
        <v>1|Single Pack Simplified Chinese Gem Series 4</v>
      </c>
    </row>
    <row r="390" customFormat="false" ht="15" hidden="false" customHeight="false" outlineLevel="0" collapsed="false">
      <c r="A390" s="11" t="n">
        <v>1</v>
      </c>
      <c r="B390" s="11" t="n">
        <v>389</v>
      </c>
      <c r="C390" s="11" t="s">
        <v>36</v>
      </c>
      <c r="D390" s="11" t="s">
        <v>132</v>
      </c>
      <c r="E390" s="11" t="s">
        <v>212</v>
      </c>
      <c r="F390" s="15" t="n">
        <v>323</v>
      </c>
      <c r="G390" s="15" t="n">
        <f aca="false">IF(I390=TRUE(),"",SUMIFS('Values (Both)'!$D$2:$D$63,'Values (Both)'!$E$2:$E$63,J390))</f>
        <v>3</v>
      </c>
      <c r="H390" s="16" t="n">
        <f aca="false">IF(I390=TRUE(),"",G390-F390)</f>
        <v>-320</v>
      </c>
      <c r="I390" s="17" t="b">
        <f aca="false">FALSE()</f>
        <v>0</v>
      </c>
      <c r="J390" s="13" t="str">
        <f aca="false">A390&amp;"|"&amp;C390</f>
        <v>1|Single Pack Simplified Chinese Gem Series 4</v>
      </c>
    </row>
    <row r="391" customFormat="false" ht="15" hidden="false" customHeight="false" outlineLevel="0" collapsed="false">
      <c r="A391" s="11" t="n">
        <v>1</v>
      </c>
      <c r="B391" s="11" t="n">
        <v>390</v>
      </c>
      <c r="C391" s="11" t="s">
        <v>36</v>
      </c>
      <c r="D391" s="11" t="s">
        <v>132</v>
      </c>
      <c r="E391" s="11" t="s">
        <v>192</v>
      </c>
      <c r="F391" s="15" t="n">
        <v>393</v>
      </c>
      <c r="G391" s="15" t="n">
        <f aca="false">IF(I391=TRUE(),"",SUMIFS('Values (Both)'!$D$2:$D$63,'Values (Both)'!$E$2:$E$63,J391))</f>
        <v>3</v>
      </c>
      <c r="H391" s="16" t="n">
        <f aca="false">IF(I391=TRUE(),"",G391-F391)</f>
        <v>-390</v>
      </c>
      <c r="I391" s="17" t="b">
        <f aca="false">FALSE()</f>
        <v>0</v>
      </c>
      <c r="J391" s="13" t="str">
        <f aca="false">A391&amp;"|"&amp;C391</f>
        <v>1|Single Pack Simplified Chinese Gem Series 4</v>
      </c>
    </row>
    <row r="392" customFormat="false" ht="15" hidden="false" customHeight="false" outlineLevel="0" collapsed="false">
      <c r="A392" s="11" t="n">
        <v>1</v>
      </c>
      <c r="B392" s="11" t="n">
        <v>391</v>
      </c>
      <c r="C392" s="11" t="s">
        <v>36</v>
      </c>
      <c r="D392" s="11" t="s">
        <v>132</v>
      </c>
      <c r="E392" s="11" t="s">
        <v>192</v>
      </c>
      <c r="F392" s="15" t="n">
        <v>428</v>
      </c>
      <c r="G392" s="15" t="n">
        <f aca="false">IF(I392=TRUE(),"",SUMIFS('Values (Both)'!$D$2:$D$63,'Values (Both)'!$E$2:$E$63,J392))</f>
        <v>3</v>
      </c>
      <c r="H392" s="16" t="n">
        <f aca="false">IF(I392=TRUE(),"",G392-F392)</f>
        <v>-425</v>
      </c>
      <c r="I392" s="17" t="b">
        <f aca="false">FALSE()</f>
        <v>0</v>
      </c>
      <c r="J392" s="13" t="str">
        <f aca="false">A392&amp;"|"&amp;C392</f>
        <v>1|Single Pack Simplified Chinese Gem Series 4</v>
      </c>
    </row>
    <row r="393" customFormat="false" ht="15" hidden="false" customHeight="false" outlineLevel="0" collapsed="false">
      <c r="A393" s="11" t="n">
        <v>1</v>
      </c>
      <c r="B393" s="11" t="n">
        <v>392</v>
      </c>
      <c r="C393" s="11" t="s">
        <v>45</v>
      </c>
      <c r="D393" s="11" t="s">
        <v>142</v>
      </c>
      <c r="E393" s="11" t="s">
        <v>135</v>
      </c>
      <c r="F393" s="15" t="n">
        <v>418</v>
      </c>
      <c r="G393" s="15" t="n">
        <f aca="false">IF(I393=TRUE(),"",SUMIFS('Values (Both)'!$D$2:$D$63,'Values (Both)'!$E$2:$E$63,J393))</f>
        <v>680</v>
      </c>
      <c r="H393" s="16" t="n">
        <f aca="false">IF(I393=TRUE(),"",G393-F393)</f>
        <v>262</v>
      </c>
      <c r="I393" s="17" t="b">
        <f aca="false">FALSE()</f>
        <v>0</v>
      </c>
      <c r="J393" s="13" t="str">
        <f aca="false">A393&amp;"|"&amp;C393</f>
        <v>1|50x Ascended Heroes</v>
      </c>
    </row>
    <row r="394" customFormat="false" ht="15" hidden="false" customHeight="false" outlineLevel="0" collapsed="false">
      <c r="A394" s="11" t="n">
        <v>1</v>
      </c>
      <c r="B394" s="11" t="n">
        <v>393</v>
      </c>
      <c r="C394" s="11" t="s">
        <v>36</v>
      </c>
      <c r="D394" s="11" t="s">
        <v>132</v>
      </c>
      <c r="E394" s="11" t="s">
        <v>145</v>
      </c>
      <c r="F394" s="15" t="n">
        <v>385</v>
      </c>
      <c r="G394" s="15" t="n">
        <f aca="false">IF(I394=TRUE(),"",SUMIFS('Values (Both)'!$D$2:$D$63,'Values (Both)'!$E$2:$E$63,J394))</f>
        <v>3</v>
      </c>
      <c r="H394" s="16" t="n">
        <f aca="false">IF(I394=TRUE(),"",G394-F394)</f>
        <v>-382</v>
      </c>
      <c r="I394" s="17" t="b">
        <f aca="false">FALSE()</f>
        <v>0</v>
      </c>
      <c r="J394" s="13" t="str">
        <f aca="false">A394&amp;"|"&amp;C394</f>
        <v>1|Single Pack Simplified Chinese Gem Series 4</v>
      </c>
    </row>
    <row r="395" customFormat="false" ht="15" hidden="false" customHeight="false" outlineLevel="0" collapsed="false">
      <c r="A395" s="11" t="n">
        <v>1</v>
      </c>
      <c r="B395" s="11" t="n">
        <v>394</v>
      </c>
      <c r="C395" s="11" t="s">
        <v>36</v>
      </c>
      <c r="D395" s="11" t="s">
        <v>132</v>
      </c>
      <c r="E395" s="11" t="s">
        <v>198</v>
      </c>
      <c r="F395" s="15" t="n">
        <v>393</v>
      </c>
      <c r="G395" s="15" t="n">
        <f aca="false">IF(I395=TRUE(),"",SUMIFS('Values (Both)'!$D$2:$D$63,'Values (Both)'!$E$2:$E$63,J395))</f>
        <v>3</v>
      </c>
      <c r="H395" s="16" t="n">
        <f aca="false">IF(I395=TRUE(),"",G395-F395)</f>
        <v>-390</v>
      </c>
      <c r="I395" s="17" t="b">
        <f aca="false">FALSE()</f>
        <v>0</v>
      </c>
      <c r="J395" s="13" t="str">
        <f aca="false">A395&amp;"|"&amp;C395</f>
        <v>1|Single Pack Simplified Chinese Gem Series 4</v>
      </c>
    </row>
    <row r="396" customFormat="false" ht="15" hidden="false" customHeight="false" outlineLevel="0" collapsed="false">
      <c r="A396" s="11" t="n">
        <v>1</v>
      </c>
      <c r="B396" s="11" t="n">
        <v>395</v>
      </c>
      <c r="C396" s="11" t="s">
        <v>62</v>
      </c>
      <c r="D396" s="11" t="s">
        <v>142</v>
      </c>
      <c r="E396" s="11" t="s">
        <v>178</v>
      </c>
      <c r="F396" s="15" t="n">
        <v>319</v>
      </c>
      <c r="G396" s="15" t="n">
        <f aca="false">IF(I396=TRUE(),"",SUMIFS('Values (Both)'!$D$2:$D$63,'Values (Both)'!$E$2:$E$63,J396))</f>
        <v>425</v>
      </c>
      <c r="H396" s="16" t="n">
        <f aca="false">IF(I396=TRUE(),"",G396-F396)</f>
        <v>106</v>
      </c>
      <c r="I396" s="17" t="b">
        <f aca="false">FALSE()</f>
        <v>0</v>
      </c>
      <c r="J396" s="13" t="str">
        <f aca="false">A396&amp;"|"&amp;C396</f>
        <v>1|50x Twilight Masquerade</v>
      </c>
    </row>
    <row r="397" customFormat="false" ht="15" hidden="false" customHeight="false" outlineLevel="0" collapsed="false">
      <c r="A397" s="11" t="n">
        <v>1</v>
      </c>
      <c r="B397" s="11" t="n">
        <v>396</v>
      </c>
      <c r="C397" s="11" t="s">
        <v>67</v>
      </c>
      <c r="D397" s="11" t="s">
        <v>194</v>
      </c>
      <c r="E397" s="11" t="s">
        <v>145</v>
      </c>
      <c r="F397" s="15" t="n">
        <v>360</v>
      </c>
      <c r="G397" s="15" t="n">
        <f aca="false">IF(I397=TRUE(),"",SUMIFS('Values (Both)'!$D$2:$D$63,'Values (Both)'!$E$2:$E$63,J397))</f>
        <v>11000</v>
      </c>
      <c r="H397" s="16" t="n">
        <f aca="false">IF(I397=TRUE(),"",G397-F397)</f>
        <v>10640</v>
      </c>
      <c r="I397" s="17" t="b">
        <f aca="false">FALSE()</f>
        <v>0</v>
      </c>
      <c r="J397" s="13" t="str">
        <f aca="false">A397&amp;"|"&amp;C397</f>
        <v>1|1000x Destined Rivals</v>
      </c>
    </row>
    <row r="398" customFormat="false" ht="15" hidden="false" customHeight="false" outlineLevel="0" collapsed="false">
      <c r="A398" s="11" t="n">
        <v>1</v>
      </c>
      <c r="B398" s="11" t="n">
        <v>397</v>
      </c>
      <c r="C398" s="11" t="s">
        <v>51</v>
      </c>
      <c r="D398" s="11" t="s">
        <v>142</v>
      </c>
      <c r="E398" s="11" t="s">
        <v>178</v>
      </c>
      <c r="F398" s="15" t="n">
        <v>211</v>
      </c>
      <c r="G398" s="15" t="n">
        <f aca="false">IF(I398=TRUE(),"",SUMIFS('Values (Both)'!$D$2:$D$63,'Values (Both)'!$E$2:$E$63,J398))</f>
        <v>300</v>
      </c>
      <c r="H398" s="16" t="n">
        <f aca="false">IF(I398=TRUE(),"",G398-F398)</f>
        <v>89</v>
      </c>
      <c r="I398" s="17" t="b">
        <f aca="false">FALSE()</f>
        <v>0</v>
      </c>
      <c r="J398" s="13" t="str">
        <f aca="false">A398&amp;"|"&amp;C398</f>
        <v>1|50x Chaos Rising</v>
      </c>
    </row>
    <row r="399" customFormat="false" ht="15" hidden="false" customHeight="false" outlineLevel="0" collapsed="false">
      <c r="A399" s="11" t="n">
        <v>1</v>
      </c>
      <c r="B399" s="11" t="n">
        <v>398</v>
      </c>
      <c r="C399" s="11" t="s">
        <v>36</v>
      </c>
      <c r="D399" s="11" t="s">
        <v>132</v>
      </c>
      <c r="E399" s="11" t="s">
        <v>152</v>
      </c>
      <c r="F399" s="15" t="n">
        <v>265</v>
      </c>
      <c r="G399" s="15" t="n">
        <f aca="false">IF(I399=TRUE(),"",SUMIFS('Values (Both)'!$D$2:$D$63,'Values (Both)'!$E$2:$E$63,J399))</f>
        <v>3</v>
      </c>
      <c r="H399" s="16" t="n">
        <f aca="false">IF(I399=TRUE(),"",G399-F399)</f>
        <v>-262</v>
      </c>
      <c r="I399" s="17" t="b">
        <f aca="false">FALSE()</f>
        <v>0</v>
      </c>
      <c r="J399" s="13" t="str">
        <f aca="false">A399&amp;"|"&amp;C399</f>
        <v>1|Single Pack Simplified Chinese Gem Series 4</v>
      </c>
    </row>
    <row r="400" customFormat="false" ht="15" hidden="false" customHeight="false" outlineLevel="0" collapsed="false">
      <c r="A400" s="11" t="n">
        <v>1</v>
      </c>
      <c r="B400" s="11" t="n">
        <v>399</v>
      </c>
      <c r="C400" s="11" t="s">
        <v>43</v>
      </c>
      <c r="D400" s="11" t="s">
        <v>142</v>
      </c>
      <c r="E400" s="11" t="s">
        <v>178</v>
      </c>
      <c r="F400" s="15" t="n">
        <v>217</v>
      </c>
      <c r="G400" s="15" t="n">
        <f aca="false">IF(I400=TRUE(),"",SUMIFS('Values (Both)'!$D$2:$D$63,'Values (Both)'!$E$2:$E$63,J400))</f>
        <v>639</v>
      </c>
      <c r="H400" s="16" t="n">
        <f aca="false">IF(I400=TRUE(),"",G400-F400)</f>
        <v>422</v>
      </c>
      <c r="I400" s="17" t="b">
        <f aca="false">FALSE()</f>
        <v>0</v>
      </c>
      <c r="J400" s="13" t="str">
        <f aca="false">A400&amp;"|"&amp;C400</f>
        <v>1|50x Obsidian Flames</v>
      </c>
    </row>
    <row r="401" customFormat="false" ht="15" hidden="false" customHeight="false" outlineLevel="0" collapsed="false">
      <c r="A401" s="11" t="n">
        <v>1</v>
      </c>
      <c r="B401" s="11" t="n">
        <v>400</v>
      </c>
      <c r="C401" s="11" t="s">
        <v>36</v>
      </c>
      <c r="D401" s="11" t="s">
        <v>132</v>
      </c>
      <c r="E401" s="11" t="s">
        <v>213</v>
      </c>
      <c r="F401" s="15" t="n">
        <v>255</v>
      </c>
      <c r="G401" s="15" t="n">
        <f aca="false">IF(I401=TRUE(),"",SUMIFS('Values (Both)'!$D$2:$D$63,'Values (Both)'!$E$2:$E$63,J401))</f>
        <v>3</v>
      </c>
      <c r="H401" s="16" t="n">
        <f aca="false">IF(I401=TRUE(),"",G401-F401)</f>
        <v>-252</v>
      </c>
      <c r="I401" s="17" t="b">
        <f aca="false">FALSE()</f>
        <v>0</v>
      </c>
      <c r="J401" s="13" t="str">
        <f aca="false">A401&amp;"|"&amp;C401</f>
        <v>1|Single Pack Simplified Chinese Gem Series 4</v>
      </c>
    </row>
    <row r="402" customFormat="false" ht="15" hidden="false" customHeight="false" outlineLevel="0" collapsed="false">
      <c r="A402" s="11" t="n">
        <v>1</v>
      </c>
      <c r="B402" s="11" t="n">
        <v>401</v>
      </c>
      <c r="C402" s="11" t="s">
        <v>36</v>
      </c>
      <c r="D402" s="11" t="s">
        <v>132</v>
      </c>
      <c r="E402" s="11" t="s">
        <v>178</v>
      </c>
      <c r="F402" s="15" t="n">
        <v>246</v>
      </c>
      <c r="G402" s="15" t="n">
        <f aca="false">IF(I402=TRUE(),"",SUMIFS('Values (Both)'!$D$2:$D$63,'Values (Both)'!$E$2:$E$63,J402))</f>
        <v>3</v>
      </c>
      <c r="H402" s="16" t="n">
        <f aca="false">IF(I402=TRUE(),"",G402-F402)</f>
        <v>-243</v>
      </c>
      <c r="I402" s="17" t="b">
        <f aca="false">FALSE()</f>
        <v>0</v>
      </c>
      <c r="J402" s="13" t="str">
        <f aca="false">A402&amp;"|"&amp;C402</f>
        <v>1|Single Pack Simplified Chinese Gem Series 4</v>
      </c>
    </row>
    <row r="403" customFormat="false" ht="15" hidden="false" customHeight="false" outlineLevel="0" collapsed="false">
      <c r="A403" s="11" t="n">
        <v>1</v>
      </c>
      <c r="B403" s="11" t="n">
        <v>402</v>
      </c>
      <c r="C403" s="11" t="s">
        <v>36</v>
      </c>
      <c r="D403" s="11" t="s">
        <v>132</v>
      </c>
      <c r="E403" s="11" t="s">
        <v>192</v>
      </c>
      <c r="F403" s="15" t="n">
        <v>295</v>
      </c>
      <c r="G403" s="15" t="n">
        <f aca="false">IF(I403=TRUE(),"",SUMIFS('Values (Both)'!$D$2:$D$63,'Values (Both)'!$E$2:$E$63,J403))</f>
        <v>3</v>
      </c>
      <c r="H403" s="16" t="n">
        <f aca="false">IF(I403=TRUE(),"",G403-F403)</f>
        <v>-292</v>
      </c>
      <c r="I403" s="17" t="b">
        <f aca="false">FALSE()</f>
        <v>0</v>
      </c>
      <c r="J403" s="13" t="str">
        <f aca="false">A403&amp;"|"&amp;C403</f>
        <v>1|Single Pack Simplified Chinese Gem Series 4</v>
      </c>
    </row>
    <row r="404" customFormat="false" ht="15" hidden="false" customHeight="false" outlineLevel="0" collapsed="false">
      <c r="A404" s="11" t="n">
        <v>1</v>
      </c>
      <c r="B404" s="11" t="n">
        <v>403</v>
      </c>
      <c r="C404" s="11" t="s">
        <v>68</v>
      </c>
      <c r="D404" s="11" t="s">
        <v>142</v>
      </c>
      <c r="E404" s="11" t="s">
        <v>198</v>
      </c>
      <c r="F404" s="15" t="n">
        <v>310</v>
      </c>
      <c r="G404" s="15" t="n">
        <f aca="false">IF(I404=TRUE(),"",SUMIFS('Values (Both)'!$D$2:$D$63,'Values (Both)'!$E$2:$E$63,J404))</f>
        <v>1500</v>
      </c>
      <c r="H404" s="16" t="n">
        <f aca="false">IF(I404=TRUE(),"",G404-F404)</f>
        <v>1190</v>
      </c>
      <c r="I404" s="17" t="b">
        <f aca="false">FALSE()</f>
        <v>0</v>
      </c>
      <c r="J404" s="13" t="str">
        <f aca="false">A404&amp;"|"&amp;C404</f>
        <v>1|50x 151</v>
      </c>
    </row>
    <row r="405" customFormat="false" ht="15" hidden="false" customHeight="false" outlineLevel="0" collapsed="false">
      <c r="A405" s="11" t="n">
        <v>1</v>
      </c>
      <c r="B405" s="11" t="n">
        <v>404</v>
      </c>
      <c r="C405" s="11" t="s">
        <v>36</v>
      </c>
      <c r="D405" s="11" t="s">
        <v>132</v>
      </c>
      <c r="E405" s="11" t="s">
        <v>214</v>
      </c>
      <c r="F405" s="15" t="n">
        <v>330</v>
      </c>
      <c r="G405" s="15" t="n">
        <f aca="false">IF(I405=TRUE(),"",SUMIFS('Values (Both)'!$D$2:$D$63,'Values (Both)'!$E$2:$E$63,J405))</f>
        <v>3</v>
      </c>
      <c r="H405" s="16" t="n">
        <f aca="false">IF(I405=TRUE(),"",G405-F405)</f>
        <v>-327</v>
      </c>
      <c r="I405" s="17" t="b">
        <f aca="false">FALSE()</f>
        <v>0</v>
      </c>
      <c r="J405" s="13" t="str">
        <f aca="false">A405&amp;"|"&amp;C405</f>
        <v>1|Single Pack Simplified Chinese Gem Series 4</v>
      </c>
    </row>
    <row r="406" customFormat="false" ht="15" hidden="false" customHeight="false" outlineLevel="0" collapsed="false">
      <c r="A406" s="11" t="n">
        <v>1</v>
      </c>
      <c r="B406" s="11" t="n">
        <v>405</v>
      </c>
      <c r="C406" s="11" t="s">
        <v>59</v>
      </c>
      <c r="D406" s="11" t="s">
        <v>142</v>
      </c>
      <c r="E406" s="11" t="s">
        <v>135</v>
      </c>
      <c r="F406" s="15" t="n">
        <v>345</v>
      </c>
      <c r="G406" s="15" t="n">
        <f aca="false">IF(I406=TRUE(),"",SUMIFS('Values (Both)'!$D$2:$D$63,'Values (Both)'!$E$2:$E$63,J406))</f>
        <v>668.5</v>
      </c>
      <c r="H406" s="16" t="n">
        <f aca="false">IF(I406=TRUE(),"",G406-F406)</f>
        <v>323.5</v>
      </c>
      <c r="I406" s="17" t="b">
        <f aca="false">FALSE()</f>
        <v>0</v>
      </c>
      <c r="J406" s="13" t="str">
        <f aca="false">A406&amp;"|"&amp;C406</f>
        <v>1|50x Prismatic Evolutions</v>
      </c>
    </row>
    <row r="407" customFormat="false" ht="15" hidden="false" customHeight="false" outlineLevel="0" collapsed="false">
      <c r="A407" s="11" t="n">
        <v>1</v>
      </c>
      <c r="B407" s="11" t="n">
        <v>406</v>
      </c>
      <c r="C407" s="11" t="s">
        <v>36</v>
      </c>
      <c r="D407" s="11" t="s">
        <v>132</v>
      </c>
      <c r="E407" s="11" t="s">
        <v>192</v>
      </c>
      <c r="F407" s="15" t="n">
        <v>290</v>
      </c>
      <c r="G407" s="15" t="n">
        <f aca="false">IF(I407=TRUE(),"",SUMIFS('Values (Both)'!$D$2:$D$63,'Values (Both)'!$E$2:$E$63,J407))</f>
        <v>3</v>
      </c>
      <c r="H407" s="16" t="n">
        <f aca="false">IF(I407=TRUE(),"",G407-F407)</f>
        <v>-287</v>
      </c>
      <c r="I407" s="17" t="b">
        <f aca="false">FALSE()</f>
        <v>0</v>
      </c>
      <c r="J407" s="13" t="str">
        <f aca="false">A407&amp;"|"&amp;C407</f>
        <v>1|Single Pack Simplified Chinese Gem Series 4</v>
      </c>
    </row>
    <row r="408" customFormat="false" ht="15" hidden="false" customHeight="false" outlineLevel="0" collapsed="false">
      <c r="A408" s="11" t="n">
        <v>1</v>
      </c>
      <c r="B408" s="11" t="n">
        <v>407</v>
      </c>
      <c r="C408" s="11" t="s">
        <v>36</v>
      </c>
      <c r="D408" s="11" t="s">
        <v>132</v>
      </c>
      <c r="E408" s="11" t="s">
        <v>178</v>
      </c>
      <c r="F408" s="15" t="n">
        <v>285</v>
      </c>
      <c r="G408" s="15" t="n">
        <f aca="false">IF(I408=TRUE(),"",SUMIFS('Values (Both)'!$D$2:$D$63,'Values (Both)'!$E$2:$E$63,J408))</f>
        <v>3</v>
      </c>
      <c r="H408" s="16" t="n">
        <f aca="false">IF(I408=TRUE(),"",G408-F408)</f>
        <v>-282</v>
      </c>
      <c r="I408" s="17" t="b">
        <f aca="false">FALSE()</f>
        <v>0</v>
      </c>
      <c r="J408" s="13" t="str">
        <f aca="false">A408&amp;"|"&amp;C408</f>
        <v>1|Single Pack Simplified Chinese Gem Series 4</v>
      </c>
    </row>
    <row r="409" customFormat="false" ht="15" hidden="false" customHeight="false" outlineLevel="0" collapsed="false">
      <c r="A409" s="11" t="n">
        <v>1</v>
      </c>
      <c r="B409" s="11" t="n">
        <v>408</v>
      </c>
      <c r="C409" s="11" t="s">
        <v>36</v>
      </c>
      <c r="D409" s="11" t="s">
        <v>132</v>
      </c>
      <c r="E409" s="11" t="s">
        <v>173</v>
      </c>
      <c r="F409" s="15" t="n">
        <v>370</v>
      </c>
      <c r="G409" s="15" t="n">
        <f aca="false">IF(I409=TRUE(),"",SUMIFS('Values (Both)'!$D$2:$D$63,'Values (Both)'!$E$2:$E$63,J409))</f>
        <v>3</v>
      </c>
      <c r="H409" s="16" t="n">
        <f aca="false">IF(I409=TRUE(),"",G409-F409)</f>
        <v>-367</v>
      </c>
      <c r="I409" s="17" t="b">
        <f aca="false">FALSE()</f>
        <v>0</v>
      </c>
      <c r="J409" s="13" t="str">
        <f aca="false">A409&amp;"|"&amp;C409</f>
        <v>1|Single Pack Simplified Chinese Gem Series 4</v>
      </c>
    </row>
    <row r="410" customFormat="false" ht="15" hidden="false" customHeight="false" outlineLevel="0" collapsed="false">
      <c r="A410" s="11" t="n">
        <v>1</v>
      </c>
      <c r="B410" s="11" t="n">
        <v>409</v>
      </c>
      <c r="C410" s="11" t="s">
        <v>36</v>
      </c>
      <c r="D410" s="11" t="s">
        <v>132</v>
      </c>
      <c r="E410" s="11" t="s">
        <v>215</v>
      </c>
      <c r="F410" s="15" t="n">
        <v>351</v>
      </c>
      <c r="G410" s="15" t="n">
        <f aca="false">IF(I410=TRUE(),"",SUMIFS('Values (Both)'!$D$2:$D$63,'Values (Both)'!$E$2:$E$63,J410))</f>
        <v>3</v>
      </c>
      <c r="H410" s="16" t="n">
        <f aca="false">IF(I410=TRUE(),"",G410-F410)</f>
        <v>-348</v>
      </c>
      <c r="I410" s="17" t="b">
        <f aca="false">FALSE()</f>
        <v>0</v>
      </c>
      <c r="J410" s="13" t="str">
        <f aca="false">A410&amp;"|"&amp;C410</f>
        <v>1|Single Pack Simplified Chinese Gem Series 4</v>
      </c>
    </row>
    <row r="411" customFormat="false" ht="15" hidden="false" customHeight="false" outlineLevel="0" collapsed="false">
      <c r="A411" s="11" t="n">
        <v>1</v>
      </c>
      <c r="B411" s="11" t="n">
        <v>410</v>
      </c>
      <c r="C411" s="11" t="s">
        <v>38</v>
      </c>
      <c r="D411" s="11" t="s">
        <v>142</v>
      </c>
      <c r="E411" s="11" t="s">
        <v>178</v>
      </c>
      <c r="F411" s="15" t="n">
        <v>345</v>
      </c>
      <c r="G411" s="15" t="n">
        <f aca="false">IF(I411=TRUE(),"",SUMIFS('Values (Both)'!$D$2:$D$63,'Values (Both)'!$E$2:$E$63,J411))</f>
        <v>550</v>
      </c>
      <c r="H411" s="16" t="n">
        <f aca="false">IF(I411=TRUE(),"",G411-F411)</f>
        <v>205</v>
      </c>
      <c r="I411" s="17" t="b">
        <f aca="false">FALSE()</f>
        <v>0</v>
      </c>
      <c r="J411" s="13" t="str">
        <f aca="false">A411&amp;"|"&amp;C411</f>
        <v>1|50x Destined Rivals</v>
      </c>
    </row>
    <row r="412" customFormat="false" ht="15" hidden="false" customHeight="false" outlineLevel="0" collapsed="false">
      <c r="A412" s="11" t="n">
        <v>1</v>
      </c>
      <c r="B412" s="11" t="n">
        <v>411</v>
      </c>
      <c r="C412" s="11" t="s">
        <v>36</v>
      </c>
      <c r="D412" s="11" t="s">
        <v>132</v>
      </c>
      <c r="E412" s="11" t="s">
        <v>192</v>
      </c>
      <c r="F412" s="15" t="n">
        <v>351</v>
      </c>
      <c r="G412" s="15" t="n">
        <f aca="false">IF(I412=TRUE(),"",SUMIFS('Values (Both)'!$D$2:$D$63,'Values (Both)'!$E$2:$E$63,J412))</f>
        <v>3</v>
      </c>
      <c r="H412" s="16" t="n">
        <f aca="false">IF(I412=TRUE(),"",G412-F412)</f>
        <v>-348</v>
      </c>
      <c r="I412" s="17" t="b">
        <f aca="false">FALSE()</f>
        <v>0</v>
      </c>
      <c r="J412" s="13" t="str">
        <f aca="false">A412&amp;"|"&amp;C412</f>
        <v>1|Single Pack Simplified Chinese Gem Series 4</v>
      </c>
    </row>
    <row r="413" customFormat="false" ht="15" hidden="false" customHeight="false" outlineLevel="0" collapsed="false">
      <c r="A413" s="11" t="n">
        <v>1</v>
      </c>
      <c r="B413" s="11" t="n">
        <v>412</v>
      </c>
      <c r="C413" s="11" t="s">
        <v>36</v>
      </c>
      <c r="D413" s="11" t="s">
        <v>132</v>
      </c>
      <c r="E413" s="11" t="s">
        <v>192</v>
      </c>
      <c r="F413" s="15" t="n">
        <v>371</v>
      </c>
      <c r="G413" s="15" t="n">
        <f aca="false">IF(I413=TRUE(),"",SUMIFS('Values (Both)'!$D$2:$D$63,'Values (Both)'!$E$2:$E$63,J413))</f>
        <v>3</v>
      </c>
      <c r="H413" s="16" t="n">
        <f aca="false">IF(I413=TRUE(),"",G413-F413)</f>
        <v>-368</v>
      </c>
      <c r="I413" s="17" t="b">
        <f aca="false">FALSE()</f>
        <v>0</v>
      </c>
      <c r="J413" s="13" t="str">
        <f aca="false">A413&amp;"|"&amp;C413</f>
        <v>1|Single Pack Simplified Chinese Gem Series 4</v>
      </c>
    </row>
    <row r="414" customFormat="false" ht="15" hidden="false" customHeight="false" outlineLevel="0" collapsed="false">
      <c r="A414" s="11" t="n">
        <v>1</v>
      </c>
      <c r="B414" s="11" t="n">
        <v>413</v>
      </c>
      <c r="C414" s="11" t="s">
        <v>36</v>
      </c>
      <c r="D414" s="11" t="s">
        <v>132</v>
      </c>
      <c r="E414" s="11" t="s">
        <v>178</v>
      </c>
      <c r="F414" s="15" t="n">
        <v>340</v>
      </c>
      <c r="G414" s="15" t="n">
        <f aca="false">IF(I414=TRUE(),"",SUMIFS('Values (Both)'!$D$2:$D$63,'Values (Both)'!$E$2:$E$63,J414))</f>
        <v>3</v>
      </c>
      <c r="H414" s="16" t="n">
        <f aca="false">IF(I414=TRUE(),"",G414-F414)</f>
        <v>-337</v>
      </c>
      <c r="I414" s="17" t="b">
        <f aca="false">FALSE()</f>
        <v>0</v>
      </c>
      <c r="J414" s="13" t="str">
        <f aca="false">A414&amp;"|"&amp;C414</f>
        <v>1|Single Pack Simplified Chinese Gem Series 4</v>
      </c>
    </row>
    <row r="415" customFormat="false" ht="15" hidden="false" customHeight="false" outlineLevel="0" collapsed="false">
      <c r="A415" s="11" t="n">
        <v>1</v>
      </c>
      <c r="B415" s="11" t="n">
        <v>414</v>
      </c>
      <c r="C415" s="11" t="s">
        <v>60</v>
      </c>
      <c r="D415" s="11" t="s">
        <v>142</v>
      </c>
      <c r="E415" s="11" t="s">
        <v>178</v>
      </c>
      <c r="F415" s="15" t="n">
        <v>343</v>
      </c>
      <c r="G415" s="15" t="n">
        <f aca="false">IF(I415=TRUE(),"",SUMIFS('Values (Both)'!$D$2:$D$63,'Values (Both)'!$E$2:$E$63,J415))</f>
        <v>475</v>
      </c>
      <c r="H415" s="16" t="n">
        <f aca="false">IF(I415=TRUE(),"",G415-F415)</f>
        <v>132</v>
      </c>
      <c r="I415" s="17" t="b">
        <f aca="false">FALSE()</f>
        <v>0</v>
      </c>
      <c r="J415" s="13" t="str">
        <f aca="false">A415&amp;"|"&amp;C415</f>
        <v>1|50x Vivid Voltage</v>
      </c>
    </row>
    <row r="416" customFormat="false" ht="15" hidden="false" customHeight="false" outlineLevel="0" collapsed="false">
      <c r="A416" s="11" t="n">
        <v>1</v>
      </c>
      <c r="B416" s="11" t="n">
        <v>415</v>
      </c>
      <c r="C416" s="11" t="s">
        <v>36</v>
      </c>
      <c r="D416" s="11" t="s">
        <v>132</v>
      </c>
      <c r="E416" s="11" t="s">
        <v>162</v>
      </c>
      <c r="F416" s="15" t="n">
        <v>321</v>
      </c>
      <c r="G416" s="15" t="n">
        <f aca="false">IF(I416=TRUE(),"",SUMIFS('Values (Both)'!$D$2:$D$63,'Values (Both)'!$E$2:$E$63,J416))</f>
        <v>3</v>
      </c>
      <c r="H416" s="16" t="n">
        <f aca="false">IF(I416=TRUE(),"",G416-F416)</f>
        <v>-318</v>
      </c>
      <c r="I416" s="17" t="b">
        <f aca="false">FALSE()</f>
        <v>0</v>
      </c>
      <c r="J416" s="13" t="str">
        <f aca="false">A416&amp;"|"&amp;C416</f>
        <v>1|Single Pack Simplified Chinese Gem Series 4</v>
      </c>
    </row>
    <row r="417" customFormat="false" ht="15" hidden="false" customHeight="false" outlineLevel="0" collapsed="false">
      <c r="A417" s="11" t="n">
        <v>1</v>
      </c>
      <c r="B417" s="11" t="n">
        <v>416</v>
      </c>
      <c r="C417" s="11" t="s">
        <v>43</v>
      </c>
      <c r="D417" s="11" t="s">
        <v>142</v>
      </c>
      <c r="E417" s="11" t="s">
        <v>178</v>
      </c>
      <c r="F417" s="15" t="n">
        <v>341</v>
      </c>
      <c r="G417" s="15" t="n">
        <f aca="false">IF(I417=TRUE(),"",SUMIFS('Values (Both)'!$D$2:$D$63,'Values (Both)'!$E$2:$E$63,J417))</f>
        <v>639</v>
      </c>
      <c r="H417" s="16" t="n">
        <f aca="false">IF(I417=TRUE(),"",G417-F417)</f>
        <v>298</v>
      </c>
      <c r="I417" s="17" t="b">
        <f aca="false">FALSE()</f>
        <v>0</v>
      </c>
      <c r="J417" s="13" t="str">
        <f aca="false">A417&amp;"|"&amp;C417</f>
        <v>1|50x Obsidian Flames</v>
      </c>
    </row>
    <row r="418" customFormat="false" ht="15" hidden="false" customHeight="false" outlineLevel="0" collapsed="false">
      <c r="A418" s="11" t="n">
        <v>1</v>
      </c>
      <c r="B418" s="11" t="n">
        <v>417</v>
      </c>
      <c r="C418" s="11" t="s">
        <v>36</v>
      </c>
      <c r="D418" s="11" t="s">
        <v>132</v>
      </c>
      <c r="E418" s="11" t="s">
        <v>213</v>
      </c>
      <c r="F418" s="15" t="n">
        <v>310</v>
      </c>
      <c r="G418" s="15" t="n">
        <f aca="false">IF(I418=TRUE(),"",SUMIFS('Values (Both)'!$D$2:$D$63,'Values (Both)'!$E$2:$E$63,J418))</f>
        <v>3</v>
      </c>
      <c r="H418" s="16" t="n">
        <f aca="false">IF(I418=TRUE(),"",G418-F418)</f>
        <v>-307</v>
      </c>
      <c r="I418" s="17" t="b">
        <f aca="false">FALSE()</f>
        <v>0</v>
      </c>
      <c r="J418" s="13" t="str">
        <f aca="false">A418&amp;"|"&amp;C418</f>
        <v>1|Single Pack Simplified Chinese Gem Series 4</v>
      </c>
    </row>
    <row r="419" customFormat="false" ht="15" hidden="false" customHeight="false" outlineLevel="0" collapsed="false">
      <c r="A419" s="11" t="n">
        <v>1</v>
      </c>
      <c r="B419" s="11" t="n">
        <v>418</v>
      </c>
      <c r="C419" s="11" t="s">
        <v>36</v>
      </c>
      <c r="D419" s="11" t="s">
        <v>132</v>
      </c>
      <c r="E419" s="11" t="s">
        <v>178</v>
      </c>
      <c r="F419" s="15" t="n">
        <v>285</v>
      </c>
      <c r="G419" s="15" t="n">
        <f aca="false">IF(I419=TRUE(),"",SUMIFS('Values (Both)'!$D$2:$D$63,'Values (Both)'!$E$2:$E$63,J419))</f>
        <v>3</v>
      </c>
      <c r="H419" s="16" t="n">
        <f aca="false">IF(I419=TRUE(),"",G419-F419)</f>
        <v>-282</v>
      </c>
      <c r="I419" s="17" t="b">
        <f aca="false">FALSE()</f>
        <v>0</v>
      </c>
      <c r="J419" s="13" t="str">
        <f aca="false">A419&amp;"|"&amp;C419</f>
        <v>1|Single Pack Simplified Chinese Gem Series 4</v>
      </c>
    </row>
    <row r="420" customFormat="false" ht="15" hidden="false" customHeight="false" outlineLevel="0" collapsed="false">
      <c r="A420" s="11" t="n">
        <v>1</v>
      </c>
      <c r="B420" s="11" t="n">
        <v>419</v>
      </c>
      <c r="C420" s="11" t="s">
        <v>36</v>
      </c>
      <c r="D420" s="11" t="s">
        <v>132</v>
      </c>
      <c r="E420" s="11" t="s">
        <v>162</v>
      </c>
      <c r="F420" s="15" t="n">
        <v>320</v>
      </c>
      <c r="G420" s="15" t="n">
        <f aca="false">IF(I420=TRUE(),"",SUMIFS('Values (Both)'!$D$2:$D$63,'Values (Both)'!$E$2:$E$63,J420))</f>
        <v>3</v>
      </c>
      <c r="H420" s="16" t="n">
        <f aca="false">IF(I420=TRUE(),"",G420-F420)</f>
        <v>-317</v>
      </c>
      <c r="I420" s="17" t="b">
        <f aca="false">FALSE()</f>
        <v>0</v>
      </c>
      <c r="J420" s="13" t="str">
        <f aca="false">A420&amp;"|"&amp;C420</f>
        <v>1|Single Pack Simplified Chinese Gem Series 4</v>
      </c>
    </row>
    <row r="421" customFormat="false" ht="15" hidden="false" customHeight="false" outlineLevel="0" collapsed="false">
      <c r="A421" s="11" t="n">
        <v>1</v>
      </c>
      <c r="B421" s="11" t="n">
        <v>420</v>
      </c>
      <c r="C421" s="11" t="s">
        <v>36</v>
      </c>
      <c r="D421" s="11" t="s">
        <v>132</v>
      </c>
      <c r="E421" s="11" t="s">
        <v>152</v>
      </c>
      <c r="F421" s="15" t="n">
        <v>371</v>
      </c>
      <c r="G421" s="15" t="n">
        <f aca="false">IF(I421=TRUE(),"",SUMIFS('Values (Both)'!$D$2:$D$63,'Values (Both)'!$E$2:$E$63,J421))</f>
        <v>3</v>
      </c>
      <c r="H421" s="16" t="n">
        <f aca="false">IF(I421=TRUE(),"",G421-F421)</f>
        <v>-368</v>
      </c>
      <c r="I421" s="17" t="b">
        <f aca="false">FALSE()</f>
        <v>0</v>
      </c>
      <c r="J421" s="13" t="str">
        <f aca="false">A421&amp;"|"&amp;C421</f>
        <v>1|Single Pack Simplified Chinese Gem Series 4</v>
      </c>
    </row>
    <row r="422" customFormat="false" ht="15" hidden="false" customHeight="false" outlineLevel="0" collapsed="false">
      <c r="A422" s="11" t="n">
        <v>1</v>
      </c>
      <c r="B422" s="11" t="n">
        <v>421</v>
      </c>
      <c r="C422" s="11" t="s">
        <v>36</v>
      </c>
      <c r="D422" s="11" t="s">
        <v>132</v>
      </c>
      <c r="E422" s="11" t="s">
        <v>178</v>
      </c>
      <c r="F422" s="15" t="n">
        <v>350</v>
      </c>
      <c r="G422" s="15" t="n">
        <f aca="false">IF(I422=TRUE(),"",SUMIFS('Values (Both)'!$D$2:$D$63,'Values (Both)'!$E$2:$E$63,J422))</f>
        <v>3</v>
      </c>
      <c r="H422" s="16" t="n">
        <f aca="false">IF(I422=TRUE(),"",G422-F422)</f>
        <v>-347</v>
      </c>
      <c r="I422" s="17" t="b">
        <f aca="false">FALSE()</f>
        <v>0</v>
      </c>
      <c r="J422" s="13" t="str">
        <f aca="false">A422&amp;"|"&amp;C422</f>
        <v>1|Single Pack Simplified Chinese Gem Series 4</v>
      </c>
    </row>
    <row r="423" customFormat="false" ht="15" hidden="false" customHeight="false" outlineLevel="0" collapsed="false">
      <c r="A423" s="11" t="n">
        <v>1</v>
      </c>
      <c r="B423" s="11" t="n">
        <v>422</v>
      </c>
      <c r="C423" s="11" t="s">
        <v>36</v>
      </c>
      <c r="D423" s="11" t="s">
        <v>132</v>
      </c>
      <c r="E423" s="11" t="s">
        <v>162</v>
      </c>
      <c r="F423" s="15" t="n">
        <v>340</v>
      </c>
      <c r="G423" s="15" t="n">
        <f aca="false">IF(I423=TRUE(),"",SUMIFS('Values (Both)'!$D$2:$D$63,'Values (Both)'!$E$2:$E$63,J423))</f>
        <v>3</v>
      </c>
      <c r="H423" s="16" t="n">
        <f aca="false">IF(I423=TRUE(),"",G423-F423)</f>
        <v>-337</v>
      </c>
      <c r="I423" s="17" t="b">
        <f aca="false">FALSE()</f>
        <v>0</v>
      </c>
      <c r="J423" s="13" t="str">
        <f aca="false">A423&amp;"|"&amp;C423</f>
        <v>1|Single Pack Simplified Chinese Gem Series 4</v>
      </c>
    </row>
    <row r="424" customFormat="false" ht="15" hidden="false" customHeight="false" outlineLevel="0" collapsed="false">
      <c r="A424" s="11" t="n">
        <v>1</v>
      </c>
      <c r="B424" s="11" t="n">
        <v>423</v>
      </c>
      <c r="C424" s="11" t="s">
        <v>38</v>
      </c>
      <c r="D424" s="11" t="s">
        <v>142</v>
      </c>
      <c r="E424" s="11" t="s">
        <v>175</v>
      </c>
      <c r="F424" s="15" t="n">
        <v>365</v>
      </c>
      <c r="G424" s="15" t="n">
        <f aca="false">IF(I424=TRUE(),"",SUMIFS('Values (Both)'!$D$2:$D$63,'Values (Both)'!$E$2:$E$63,J424))</f>
        <v>550</v>
      </c>
      <c r="H424" s="16" t="n">
        <f aca="false">IF(I424=TRUE(),"",G424-F424)</f>
        <v>185</v>
      </c>
      <c r="I424" s="17" t="b">
        <f aca="false">FALSE()</f>
        <v>0</v>
      </c>
      <c r="J424" s="13" t="str">
        <f aca="false">A424&amp;"|"&amp;C424</f>
        <v>1|50x Destined Rivals</v>
      </c>
    </row>
    <row r="425" customFormat="false" ht="15" hidden="false" customHeight="false" outlineLevel="0" collapsed="false">
      <c r="A425" s="11" t="n">
        <v>1</v>
      </c>
      <c r="B425" s="11" t="n">
        <v>424</v>
      </c>
      <c r="C425" s="11" t="s">
        <v>36</v>
      </c>
      <c r="D425" s="11" t="s">
        <v>132</v>
      </c>
      <c r="E425" s="11" t="s">
        <v>192</v>
      </c>
      <c r="F425" s="15" t="n">
        <v>370</v>
      </c>
      <c r="G425" s="15" t="n">
        <f aca="false">IF(I425=TRUE(),"",SUMIFS('Values (Both)'!$D$2:$D$63,'Values (Both)'!$E$2:$E$63,J425))</f>
        <v>3</v>
      </c>
      <c r="H425" s="16" t="n">
        <f aca="false">IF(I425=TRUE(),"",G425-F425)</f>
        <v>-367</v>
      </c>
      <c r="I425" s="17" t="b">
        <f aca="false">FALSE()</f>
        <v>0</v>
      </c>
      <c r="J425" s="13" t="str">
        <f aca="false">A425&amp;"|"&amp;C425</f>
        <v>1|Single Pack Simplified Chinese Gem Series 4</v>
      </c>
    </row>
    <row r="426" customFormat="false" ht="15" hidden="false" customHeight="false" outlineLevel="0" collapsed="false">
      <c r="A426" s="11" t="n">
        <v>1</v>
      </c>
      <c r="B426" s="11" t="n">
        <v>425</v>
      </c>
      <c r="C426" s="11" t="s">
        <v>44</v>
      </c>
      <c r="D426" s="11" t="s">
        <v>142</v>
      </c>
      <c r="E426" s="11" t="s">
        <v>175</v>
      </c>
      <c r="F426" s="15" t="n">
        <v>365</v>
      </c>
      <c r="G426" s="15" t="n">
        <f aca="false">IF(I426=TRUE(),"",SUMIFS('Values (Both)'!$D$2:$D$63,'Values (Both)'!$E$2:$E$63,J426))</f>
        <v>1172</v>
      </c>
      <c r="H426" s="16" t="n">
        <f aca="false">IF(I426=TRUE(),"",G426-F426)</f>
        <v>807</v>
      </c>
      <c r="I426" s="17" t="b">
        <f aca="false">FALSE()</f>
        <v>0</v>
      </c>
      <c r="J426" s="13" t="str">
        <f aca="false">A426&amp;"|"&amp;C426</f>
        <v>1|50x Paldean Fates</v>
      </c>
    </row>
    <row r="427" customFormat="false" ht="15" hidden="false" customHeight="false" outlineLevel="0" collapsed="false">
      <c r="A427" s="11" t="n">
        <v>1</v>
      </c>
      <c r="B427" s="11" t="n">
        <v>426</v>
      </c>
      <c r="C427" s="11" t="s">
        <v>36</v>
      </c>
      <c r="D427" s="11" t="s">
        <v>132</v>
      </c>
      <c r="E427" s="11" t="s">
        <v>178</v>
      </c>
      <c r="F427" s="15" t="n">
        <v>300</v>
      </c>
      <c r="G427" s="15" t="n">
        <f aca="false">IF(I427=TRUE(),"",SUMIFS('Values (Both)'!$D$2:$D$63,'Values (Both)'!$E$2:$E$63,J427))</f>
        <v>3</v>
      </c>
      <c r="H427" s="16" t="n">
        <f aca="false">IF(I427=TRUE(),"",G427-F427)</f>
        <v>-297</v>
      </c>
      <c r="I427" s="17" t="b">
        <f aca="false">FALSE()</f>
        <v>0</v>
      </c>
      <c r="J427" s="13" t="str">
        <f aca="false">A427&amp;"|"&amp;C427</f>
        <v>1|Single Pack Simplified Chinese Gem Series 4</v>
      </c>
    </row>
    <row r="428" customFormat="false" ht="15" hidden="false" customHeight="false" outlineLevel="0" collapsed="false">
      <c r="A428" s="11" t="n">
        <v>1</v>
      </c>
      <c r="B428" s="11" t="n">
        <v>427</v>
      </c>
      <c r="C428" s="11" t="s">
        <v>36</v>
      </c>
      <c r="D428" s="11" t="s">
        <v>132</v>
      </c>
      <c r="E428" s="11" t="s">
        <v>162</v>
      </c>
      <c r="F428" s="15" t="n">
        <v>360</v>
      </c>
      <c r="G428" s="15" t="n">
        <f aca="false">IF(I428=TRUE(),"",SUMIFS('Values (Both)'!$D$2:$D$63,'Values (Both)'!$E$2:$E$63,J428))</f>
        <v>3</v>
      </c>
      <c r="H428" s="16" t="n">
        <f aca="false">IF(I428=TRUE(),"",G428-F428)</f>
        <v>-357</v>
      </c>
      <c r="I428" s="17" t="b">
        <f aca="false">FALSE()</f>
        <v>0</v>
      </c>
      <c r="J428" s="13" t="str">
        <f aca="false">A428&amp;"|"&amp;C428</f>
        <v>1|Single Pack Simplified Chinese Gem Series 4</v>
      </c>
    </row>
    <row r="429" customFormat="false" ht="15" hidden="false" customHeight="false" outlineLevel="0" collapsed="false">
      <c r="A429" s="11" t="n">
        <v>1</v>
      </c>
      <c r="B429" s="11" t="n">
        <v>428</v>
      </c>
      <c r="C429" s="11" t="s">
        <v>59</v>
      </c>
      <c r="D429" s="11" t="s">
        <v>142</v>
      </c>
      <c r="E429" s="11" t="s">
        <v>175</v>
      </c>
      <c r="F429" s="15" t="n">
        <v>353</v>
      </c>
      <c r="G429" s="15" t="n">
        <f aca="false">IF(I429=TRUE(),"",SUMIFS('Values (Both)'!$D$2:$D$63,'Values (Both)'!$E$2:$E$63,J429))</f>
        <v>668.5</v>
      </c>
      <c r="H429" s="16" t="n">
        <f aca="false">IF(I429=TRUE(),"",G429-F429)</f>
        <v>315.5</v>
      </c>
      <c r="I429" s="17" t="b">
        <f aca="false">FALSE()</f>
        <v>0</v>
      </c>
      <c r="J429" s="13" t="str">
        <f aca="false">A429&amp;"|"&amp;C429</f>
        <v>1|50x Prismatic Evolutions</v>
      </c>
    </row>
    <row r="430" customFormat="false" ht="15" hidden="false" customHeight="false" outlineLevel="0" collapsed="false">
      <c r="A430" s="11" t="n">
        <v>1</v>
      </c>
      <c r="B430" s="11" t="n">
        <v>429</v>
      </c>
      <c r="C430" s="11" t="s">
        <v>36</v>
      </c>
      <c r="D430" s="11" t="s">
        <v>132</v>
      </c>
      <c r="E430" s="11" t="s">
        <v>178</v>
      </c>
      <c r="F430" s="15" t="n">
        <v>145</v>
      </c>
      <c r="G430" s="15" t="n">
        <f aca="false">IF(I430=TRUE(),"",SUMIFS('Values (Both)'!$D$2:$D$63,'Values (Both)'!$E$2:$E$63,J430))</f>
        <v>3</v>
      </c>
      <c r="H430" s="16" t="n">
        <f aca="false">IF(I430=TRUE(),"",G430-F430)</f>
        <v>-142</v>
      </c>
      <c r="I430" s="17" t="b">
        <f aca="false">FALSE()</f>
        <v>0</v>
      </c>
      <c r="J430" s="13" t="str">
        <f aca="false">A430&amp;"|"&amp;C430</f>
        <v>1|Single Pack Simplified Chinese Gem Series 4</v>
      </c>
    </row>
    <row r="431" customFormat="false" ht="15" hidden="false" customHeight="false" outlineLevel="0" collapsed="false">
      <c r="A431" s="11" t="n">
        <v>1</v>
      </c>
      <c r="B431" s="11" t="n">
        <v>430</v>
      </c>
      <c r="C431" s="11" t="s">
        <v>54</v>
      </c>
      <c r="D431" s="11" t="s">
        <v>142</v>
      </c>
      <c r="E431" s="11" t="s">
        <v>178</v>
      </c>
      <c r="F431" s="15" t="n">
        <v>275</v>
      </c>
      <c r="G431" s="15" t="n">
        <f aca="false">IF(I431=TRUE(),"",SUMIFS('Values (Both)'!$D$2:$D$63,'Values (Both)'!$E$2:$E$63,J431))</f>
        <v>356.5</v>
      </c>
      <c r="H431" s="16" t="n">
        <f aca="false">IF(I431=TRUE(),"",G431-F431)</f>
        <v>81.5</v>
      </c>
      <c r="I431" s="17" t="b">
        <f aca="false">FALSE()</f>
        <v>0</v>
      </c>
      <c r="J431" s="13" t="str">
        <f aca="false">A431&amp;"|"&amp;C431</f>
        <v>1|50x Pitch Black</v>
      </c>
    </row>
    <row r="432" customFormat="false" ht="15" hidden="false" customHeight="false" outlineLevel="0" collapsed="false">
      <c r="A432" s="11" t="n">
        <v>1</v>
      </c>
      <c r="B432" s="11" t="n">
        <v>431</v>
      </c>
      <c r="C432" s="11" t="s">
        <v>36</v>
      </c>
      <c r="D432" s="11" t="s">
        <v>132</v>
      </c>
      <c r="E432" s="11" t="s">
        <v>178</v>
      </c>
      <c r="F432" s="15" t="n">
        <v>270</v>
      </c>
      <c r="G432" s="15" t="n">
        <f aca="false">IF(I432=TRUE(),"",SUMIFS('Values (Both)'!$D$2:$D$63,'Values (Both)'!$E$2:$E$63,J432))</f>
        <v>3</v>
      </c>
      <c r="H432" s="16" t="n">
        <f aca="false">IF(I432=TRUE(),"",G432-F432)</f>
        <v>-267</v>
      </c>
      <c r="I432" s="17" t="b">
        <f aca="false">FALSE()</f>
        <v>0</v>
      </c>
      <c r="J432" s="13" t="str">
        <f aca="false">A432&amp;"|"&amp;C432</f>
        <v>1|Single Pack Simplified Chinese Gem Series 4</v>
      </c>
    </row>
    <row r="433" customFormat="false" ht="15" hidden="false" customHeight="false" outlineLevel="0" collapsed="false">
      <c r="A433" s="11" t="n">
        <v>1</v>
      </c>
      <c r="B433" s="11" t="n">
        <v>432</v>
      </c>
      <c r="C433" s="11" t="s">
        <v>36</v>
      </c>
      <c r="D433" s="11" t="s">
        <v>132</v>
      </c>
      <c r="E433" s="11" t="s">
        <v>199</v>
      </c>
      <c r="F433" s="15" t="n">
        <v>322</v>
      </c>
      <c r="G433" s="15" t="n">
        <f aca="false">IF(I433=TRUE(),"",SUMIFS('Values (Both)'!$D$2:$D$63,'Values (Both)'!$E$2:$E$63,J433))</f>
        <v>3</v>
      </c>
      <c r="H433" s="16" t="n">
        <f aca="false">IF(I433=TRUE(),"",G433-F433)</f>
        <v>-319</v>
      </c>
      <c r="I433" s="17" t="b">
        <f aca="false">FALSE()</f>
        <v>0</v>
      </c>
      <c r="J433" s="13" t="str">
        <f aca="false">A433&amp;"|"&amp;C433</f>
        <v>1|Single Pack Simplified Chinese Gem Series 4</v>
      </c>
    </row>
    <row r="434" customFormat="false" ht="15" hidden="false" customHeight="false" outlineLevel="0" collapsed="false">
      <c r="A434" s="11" t="n">
        <v>1</v>
      </c>
      <c r="B434" s="11" t="n">
        <v>433</v>
      </c>
      <c r="C434" s="11" t="s">
        <v>36</v>
      </c>
      <c r="D434" s="11" t="s">
        <v>132</v>
      </c>
      <c r="E434" s="11" t="s">
        <v>178</v>
      </c>
      <c r="F434" s="15" t="n">
        <v>299</v>
      </c>
      <c r="G434" s="15" t="n">
        <f aca="false">IF(I434=TRUE(),"",SUMIFS('Values (Both)'!$D$2:$D$63,'Values (Both)'!$E$2:$E$63,J434))</f>
        <v>3</v>
      </c>
      <c r="H434" s="16" t="n">
        <f aca="false">IF(I434=TRUE(),"",G434-F434)</f>
        <v>-296</v>
      </c>
      <c r="I434" s="17" t="b">
        <f aca="false">FALSE()</f>
        <v>0</v>
      </c>
      <c r="J434" s="13" t="str">
        <f aca="false">A434&amp;"|"&amp;C434</f>
        <v>1|Single Pack Simplified Chinese Gem Series 4</v>
      </c>
    </row>
    <row r="435" customFormat="false" ht="15" hidden="false" customHeight="false" outlineLevel="0" collapsed="false">
      <c r="A435" s="11" t="n">
        <v>1</v>
      </c>
      <c r="B435" s="11" t="n">
        <v>434</v>
      </c>
      <c r="C435" s="11" t="s">
        <v>36</v>
      </c>
      <c r="D435" s="11" t="s">
        <v>132</v>
      </c>
      <c r="E435" s="11" t="s">
        <v>192</v>
      </c>
      <c r="F435" s="15" t="n">
        <v>330</v>
      </c>
      <c r="G435" s="15" t="n">
        <f aca="false">IF(I435=TRUE(),"",SUMIFS('Values (Both)'!$D$2:$D$63,'Values (Both)'!$E$2:$E$63,J435))</f>
        <v>3</v>
      </c>
      <c r="H435" s="16" t="n">
        <f aca="false">IF(I435=TRUE(),"",G435-F435)</f>
        <v>-327</v>
      </c>
      <c r="I435" s="17" t="b">
        <f aca="false">FALSE()</f>
        <v>0</v>
      </c>
      <c r="J435" s="13" t="str">
        <f aca="false">A435&amp;"|"&amp;C435</f>
        <v>1|Single Pack Simplified Chinese Gem Series 4</v>
      </c>
    </row>
    <row r="436" customFormat="false" ht="15" hidden="false" customHeight="false" outlineLevel="0" collapsed="false">
      <c r="A436" s="11" t="n">
        <v>1</v>
      </c>
      <c r="B436" s="11" t="n">
        <v>435</v>
      </c>
      <c r="C436" s="11" t="s">
        <v>36</v>
      </c>
      <c r="D436" s="11" t="s">
        <v>132</v>
      </c>
      <c r="E436" s="11" t="s">
        <v>135</v>
      </c>
      <c r="F436" s="15" t="n">
        <v>340</v>
      </c>
      <c r="G436" s="15" t="n">
        <f aca="false">IF(I436=TRUE(),"",SUMIFS('Values (Both)'!$D$2:$D$63,'Values (Both)'!$E$2:$E$63,J436))</f>
        <v>3</v>
      </c>
      <c r="H436" s="16" t="n">
        <f aca="false">IF(I436=TRUE(),"",G436-F436)</f>
        <v>-337</v>
      </c>
      <c r="I436" s="17" t="b">
        <f aca="false">FALSE()</f>
        <v>0</v>
      </c>
      <c r="J436" s="13" t="str">
        <f aca="false">A436&amp;"|"&amp;C436</f>
        <v>1|Single Pack Simplified Chinese Gem Series 4</v>
      </c>
    </row>
    <row r="437" customFormat="false" ht="15" hidden="false" customHeight="false" outlineLevel="0" collapsed="false">
      <c r="A437" s="11" t="n">
        <v>1</v>
      </c>
      <c r="B437" s="11" t="n">
        <v>436</v>
      </c>
      <c r="C437" s="11" t="s">
        <v>54</v>
      </c>
      <c r="D437" s="11" t="s">
        <v>142</v>
      </c>
      <c r="E437" s="11" t="s">
        <v>162</v>
      </c>
      <c r="F437" s="15" t="n">
        <v>369</v>
      </c>
      <c r="G437" s="15" t="n">
        <f aca="false">IF(I437=TRUE(),"",SUMIFS('Values (Both)'!$D$2:$D$63,'Values (Both)'!$E$2:$E$63,J437))</f>
        <v>356.5</v>
      </c>
      <c r="H437" s="16" t="n">
        <f aca="false">IF(I437=TRUE(),"",G437-F437)</f>
        <v>-12.5</v>
      </c>
      <c r="I437" s="17" t="b">
        <f aca="false">FALSE()</f>
        <v>0</v>
      </c>
      <c r="J437" s="13" t="str">
        <f aca="false">A437&amp;"|"&amp;C437</f>
        <v>1|50x Pitch Black</v>
      </c>
    </row>
    <row r="438" customFormat="false" ht="15" hidden="false" customHeight="false" outlineLevel="0" collapsed="false">
      <c r="A438" s="11" t="n">
        <v>1</v>
      </c>
      <c r="B438" s="11" t="n">
        <v>437</v>
      </c>
      <c r="C438" s="11" t="s">
        <v>38</v>
      </c>
      <c r="D438" s="11" t="s">
        <v>142</v>
      </c>
      <c r="E438" s="11" t="s">
        <v>178</v>
      </c>
      <c r="F438" s="15" t="n">
        <v>300</v>
      </c>
      <c r="G438" s="15" t="n">
        <f aca="false">IF(I438=TRUE(),"",SUMIFS('Values (Both)'!$D$2:$D$63,'Values (Both)'!$E$2:$E$63,J438))</f>
        <v>550</v>
      </c>
      <c r="H438" s="16" t="n">
        <f aca="false">IF(I438=TRUE(),"",G438-F438)</f>
        <v>250</v>
      </c>
      <c r="I438" s="17" t="b">
        <f aca="false">FALSE()</f>
        <v>0</v>
      </c>
      <c r="J438" s="13" t="str">
        <f aca="false">A438&amp;"|"&amp;C438</f>
        <v>1|50x Destined Rivals</v>
      </c>
    </row>
    <row r="439" customFormat="false" ht="15" hidden="false" customHeight="false" outlineLevel="0" collapsed="false">
      <c r="A439" s="11" t="n">
        <v>1</v>
      </c>
      <c r="B439" s="11" t="n">
        <v>438</v>
      </c>
      <c r="C439" s="11" t="s">
        <v>36</v>
      </c>
      <c r="D439" s="11" t="s">
        <v>132</v>
      </c>
      <c r="E439" s="11" t="s">
        <v>192</v>
      </c>
      <c r="F439" s="15" t="n">
        <v>260</v>
      </c>
      <c r="G439" s="15" t="n">
        <f aca="false">IF(I439=TRUE(),"",SUMIFS('Values (Both)'!$D$2:$D$63,'Values (Both)'!$E$2:$E$63,J439))</f>
        <v>3</v>
      </c>
      <c r="H439" s="16" t="n">
        <f aca="false">IF(I439=TRUE(),"",G439-F439)</f>
        <v>-257</v>
      </c>
      <c r="I439" s="17" t="b">
        <f aca="false">FALSE()</f>
        <v>0</v>
      </c>
      <c r="J439" s="13" t="str">
        <f aca="false">A439&amp;"|"&amp;C439</f>
        <v>1|Single Pack Simplified Chinese Gem Series 4</v>
      </c>
    </row>
    <row r="440" customFormat="false" ht="15" hidden="false" customHeight="false" outlineLevel="0" collapsed="false">
      <c r="A440" s="11" t="n">
        <v>1</v>
      </c>
      <c r="B440" s="11" t="n">
        <v>439</v>
      </c>
      <c r="C440" s="11" t="s">
        <v>36</v>
      </c>
      <c r="D440" s="11" t="s">
        <v>132</v>
      </c>
      <c r="E440" s="11" t="s">
        <v>189</v>
      </c>
      <c r="F440" s="15" t="n">
        <v>405</v>
      </c>
      <c r="G440" s="15" t="n">
        <f aca="false">IF(I440=TRUE(),"",SUMIFS('Values (Both)'!$D$2:$D$63,'Values (Both)'!$E$2:$E$63,J440))</f>
        <v>3</v>
      </c>
      <c r="H440" s="16" t="n">
        <f aca="false">IF(I440=TRUE(),"",G440-F440)</f>
        <v>-402</v>
      </c>
      <c r="I440" s="17" t="b">
        <f aca="false">FALSE()</f>
        <v>0</v>
      </c>
      <c r="J440" s="13" t="str">
        <f aca="false">A440&amp;"|"&amp;C440</f>
        <v>1|Single Pack Simplified Chinese Gem Series 4</v>
      </c>
    </row>
    <row r="441" customFormat="false" ht="15" hidden="false" customHeight="false" outlineLevel="0" collapsed="false">
      <c r="A441" s="11" t="n">
        <v>1</v>
      </c>
      <c r="B441" s="11" t="n">
        <v>440</v>
      </c>
      <c r="C441" s="11" t="s">
        <v>36</v>
      </c>
      <c r="D441" s="11" t="s">
        <v>132</v>
      </c>
      <c r="E441" s="11" t="s">
        <v>192</v>
      </c>
      <c r="F441" s="15" t="n">
        <v>310</v>
      </c>
      <c r="G441" s="15" t="n">
        <f aca="false">IF(I441=TRUE(),"",SUMIFS('Values (Both)'!$D$2:$D$63,'Values (Both)'!$E$2:$E$63,J441))</f>
        <v>3</v>
      </c>
      <c r="H441" s="16" t="n">
        <f aca="false">IF(I441=TRUE(),"",G441-F441)</f>
        <v>-307</v>
      </c>
      <c r="I441" s="17" t="b">
        <f aca="false">FALSE()</f>
        <v>0</v>
      </c>
      <c r="J441" s="13" t="str">
        <f aca="false">A441&amp;"|"&amp;C441</f>
        <v>1|Single Pack Simplified Chinese Gem Series 4</v>
      </c>
    </row>
    <row r="442" customFormat="false" ht="15" hidden="false" customHeight="false" outlineLevel="0" collapsed="false">
      <c r="A442" s="11" t="n">
        <v>1</v>
      </c>
      <c r="B442" s="11" t="n">
        <v>441</v>
      </c>
      <c r="C442" s="11" t="s">
        <v>36</v>
      </c>
      <c r="D442" s="11" t="s">
        <v>132</v>
      </c>
      <c r="E442" s="11" t="s">
        <v>192</v>
      </c>
      <c r="F442" s="15" t="n">
        <v>350</v>
      </c>
      <c r="G442" s="15" t="n">
        <f aca="false">IF(I442=TRUE(),"",SUMIFS('Values (Both)'!$D$2:$D$63,'Values (Both)'!$E$2:$E$63,J442))</f>
        <v>3</v>
      </c>
      <c r="H442" s="16" t="n">
        <f aca="false">IF(I442=TRUE(),"",G442-F442)</f>
        <v>-347</v>
      </c>
      <c r="I442" s="17" t="b">
        <f aca="false">FALSE()</f>
        <v>0</v>
      </c>
      <c r="J442" s="13" t="str">
        <f aca="false">A442&amp;"|"&amp;C442</f>
        <v>1|Single Pack Simplified Chinese Gem Series 4</v>
      </c>
    </row>
    <row r="443" customFormat="false" ht="15" hidden="false" customHeight="false" outlineLevel="0" collapsed="false">
      <c r="A443" s="11" t="n">
        <v>1</v>
      </c>
      <c r="B443" s="11" t="n">
        <v>442</v>
      </c>
      <c r="C443" s="11" t="s">
        <v>36</v>
      </c>
      <c r="D443" s="11" t="s">
        <v>132</v>
      </c>
      <c r="E443" s="11" t="s">
        <v>189</v>
      </c>
      <c r="F443" s="15" t="n">
        <v>351</v>
      </c>
      <c r="G443" s="15" t="n">
        <f aca="false">IF(I443=TRUE(),"",SUMIFS('Values (Both)'!$D$2:$D$63,'Values (Both)'!$E$2:$E$63,J443))</f>
        <v>3</v>
      </c>
      <c r="H443" s="16" t="n">
        <f aca="false">IF(I443=TRUE(),"",G443-F443)</f>
        <v>-348</v>
      </c>
      <c r="I443" s="17" t="b">
        <f aca="false">FALSE()</f>
        <v>0</v>
      </c>
      <c r="J443" s="13" t="str">
        <f aca="false">A443&amp;"|"&amp;C443</f>
        <v>1|Single Pack Simplified Chinese Gem Series 4</v>
      </c>
    </row>
    <row r="444" customFormat="false" ht="15" hidden="false" customHeight="false" outlineLevel="0" collapsed="false">
      <c r="A444" s="11" t="n">
        <v>1</v>
      </c>
      <c r="B444" s="11" t="n">
        <v>443</v>
      </c>
      <c r="C444" s="11" t="s">
        <v>36</v>
      </c>
      <c r="D444" s="11" t="s">
        <v>132</v>
      </c>
      <c r="E444" s="11" t="s">
        <v>135</v>
      </c>
      <c r="F444" s="15" t="n">
        <v>359</v>
      </c>
      <c r="G444" s="15" t="n">
        <f aca="false">IF(I444=TRUE(),"",SUMIFS('Values (Both)'!$D$2:$D$63,'Values (Both)'!$E$2:$E$63,J444))</f>
        <v>3</v>
      </c>
      <c r="H444" s="16" t="n">
        <f aca="false">IF(I444=TRUE(),"",G444-F444)</f>
        <v>-356</v>
      </c>
      <c r="I444" s="17" t="b">
        <f aca="false">FALSE()</f>
        <v>0</v>
      </c>
      <c r="J444" s="13" t="str">
        <f aca="false">A444&amp;"|"&amp;C444</f>
        <v>1|Single Pack Simplified Chinese Gem Series 4</v>
      </c>
    </row>
    <row r="445" customFormat="false" ht="15" hidden="false" customHeight="false" outlineLevel="0" collapsed="false">
      <c r="A445" s="11" t="n">
        <v>1</v>
      </c>
      <c r="B445" s="11" t="n">
        <v>444</v>
      </c>
      <c r="C445" s="11" t="s">
        <v>36</v>
      </c>
      <c r="D445" s="11" t="s">
        <v>132</v>
      </c>
      <c r="E445" s="11" t="s">
        <v>216</v>
      </c>
      <c r="F445" s="15" t="n">
        <v>387</v>
      </c>
      <c r="G445" s="15" t="n">
        <f aca="false">IF(I445=TRUE(),"",SUMIFS('Values (Both)'!$D$2:$D$63,'Values (Both)'!$E$2:$E$63,J445))</f>
        <v>3</v>
      </c>
      <c r="H445" s="16" t="n">
        <f aca="false">IF(I445=TRUE(),"",G445-F445)</f>
        <v>-384</v>
      </c>
      <c r="I445" s="17" t="b">
        <f aca="false">FALSE()</f>
        <v>0</v>
      </c>
      <c r="J445" s="13" t="str">
        <f aca="false">A445&amp;"|"&amp;C445</f>
        <v>1|Single Pack Simplified Chinese Gem Series 4</v>
      </c>
    </row>
    <row r="446" customFormat="false" ht="15" hidden="false" customHeight="false" outlineLevel="0" collapsed="false">
      <c r="A446" s="11" t="n">
        <v>1</v>
      </c>
      <c r="B446" s="11" t="n">
        <v>445</v>
      </c>
      <c r="C446" s="11" t="s">
        <v>36</v>
      </c>
      <c r="D446" s="11" t="s">
        <v>132</v>
      </c>
      <c r="E446" s="11" t="s">
        <v>135</v>
      </c>
      <c r="F446" s="15" t="n">
        <v>454</v>
      </c>
      <c r="G446" s="15" t="n">
        <f aca="false">IF(I446=TRUE(),"",SUMIFS('Values (Both)'!$D$2:$D$63,'Values (Both)'!$E$2:$E$63,J446))</f>
        <v>3</v>
      </c>
      <c r="H446" s="16" t="n">
        <f aca="false">IF(I446=TRUE(),"",G446-F446)</f>
        <v>-451</v>
      </c>
      <c r="I446" s="17" t="b">
        <f aca="false">FALSE()</f>
        <v>0</v>
      </c>
      <c r="J446" s="13" t="str">
        <f aca="false">A446&amp;"|"&amp;C446</f>
        <v>1|Single Pack Simplified Chinese Gem Series 4</v>
      </c>
    </row>
    <row r="447" customFormat="false" ht="15" hidden="false" customHeight="false" outlineLevel="0" collapsed="false">
      <c r="A447" s="11" t="n">
        <v>1</v>
      </c>
      <c r="B447" s="11" t="n">
        <v>446</v>
      </c>
      <c r="C447" s="11" t="s">
        <v>36</v>
      </c>
      <c r="D447" s="11" t="s">
        <v>132</v>
      </c>
      <c r="E447" s="11" t="s">
        <v>217</v>
      </c>
      <c r="F447" s="15" t="n">
        <v>379</v>
      </c>
      <c r="G447" s="15" t="n">
        <f aca="false">IF(I447=TRUE(),"",SUMIFS('Values (Both)'!$D$2:$D$63,'Values (Both)'!$E$2:$E$63,J447))</f>
        <v>3</v>
      </c>
      <c r="H447" s="16" t="n">
        <f aca="false">IF(I447=TRUE(),"",G447-F447)</f>
        <v>-376</v>
      </c>
      <c r="I447" s="17" t="b">
        <f aca="false">FALSE()</f>
        <v>0</v>
      </c>
      <c r="J447" s="13" t="str">
        <f aca="false">A447&amp;"|"&amp;C447</f>
        <v>1|Single Pack Simplified Chinese Gem Series 4</v>
      </c>
    </row>
    <row r="448" customFormat="false" ht="15" hidden="false" customHeight="false" outlineLevel="0" collapsed="false">
      <c r="A448" s="11" t="n">
        <v>1</v>
      </c>
      <c r="B448" s="11" t="n">
        <v>447</v>
      </c>
      <c r="C448" s="11" t="s">
        <v>69</v>
      </c>
      <c r="D448" s="11" t="s">
        <v>148</v>
      </c>
      <c r="E448" s="11" t="s">
        <v>216</v>
      </c>
      <c r="F448" s="15" t="n">
        <v>385</v>
      </c>
      <c r="G448" s="15" t="n">
        <f aca="false">IF(I448=TRUE(),"",SUMIFS('Values (Both)'!$D$2:$D$63,'Values (Both)'!$E$2:$E$63,J448))</f>
        <v>2250.38</v>
      </c>
      <c r="H448" s="16" t="n">
        <f aca="false">IF(I448=TRUE(),"",G448-F448)</f>
        <v>1865.38</v>
      </c>
      <c r="I448" s="17" t="b">
        <f aca="false">FALSE()</f>
        <v>0</v>
      </c>
      <c r="J448" s="13" t="str">
        <f aca="false">A448&amp;"|"&amp;C448</f>
        <v>1|#9 PSA10 Kyoto Maiko Pikachu</v>
      </c>
    </row>
    <row r="449" customFormat="false" ht="15" hidden="false" customHeight="false" outlineLevel="0" collapsed="false">
      <c r="A449" s="11" t="n">
        <v>1</v>
      </c>
      <c r="B449" s="11" t="n">
        <v>448</v>
      </c>
      <c r="C449" s="11" t="s">
        <v>36</v>
      </c>
      <c r="D449" s="11" t="s">
        <v>132</v>
      </c>
      <c r="E449" s="11" t="s">
        <v>178</v>
      </c>
      <c r="F449" s="15" t="n">
        <v>330</v>
      </c>
      <c r="G449" s="15" t="n">
        <f aca="false">IF(I449=TRUE(),"",SUMIFS('Values (Both)'!$D$2:$D$63,'Values (Both)'!$E$2:$E$63,J449))</f>
        <v>3</v>
      </c>
      <c r="H449" s="16" t="n">
        <f aca="false">IF(I449=TRUE(),"",G449-F449)</f>
        <v>-327</v>
      </c>
      <c r="I449" s="17" t="b">
        <f aca="false">FALSE()</f>
        <v>0</v>
      </c>
      <c r="J449" s="13" t="str">
        <f aca="false">A449&amp;"|"&amp;C449</f>
        <v>1|Single Pack Simplified Chinese Gem Series 4</v>
      </c>
    </row>
    <row r="450" customFormat="false" ht="15" hidden="false" customHeight="false" outlineLevel="0" collapsed="false">
      <c r="A450" s="11" t="n">
        <v>1</v>
      </c>
      <c r="B450" s="11" t="n">
        <v>449</v>
      </c>
      <c r="C450" s="11" t="s">
        <v>36</v>
      </c>
      <c r="D450" s="11" t="s">
        <v>132</v>
      </c>
      <c r="E450" s="11" t="s">
        <v>178</v>
      </c>
      <c r="F450" s="15" t="n">
        <v>310</v>
      </c>
      <c r="G450" s="15" t="n">
        <f aca="false">IF(I450=TRUE(),"",SUMIFS('Values (Both)'!$D$2:$D$63,'Values (Both)'!$E$2:$E$63,J450))</f>
        <v>3</v>
      </c>
      <c r="H450" s="16" t="n">
        <f aca="false">IF(I450=TRUE(),"",G450-F450)</f>
        <v>-307</v>
      </c>
      <c r="I450" s="17" t="b">
        <f aca="false">FALSE()</f>
        <v>0</v>
      </c>
      <c r="J450" s="13" t="str">
        <f aca="false">A450&amp;"|"&amp;C450</f>
        <v>1|Single Pack Simplified Chinese Gem Series 4</v>
      </c>
    </row>
    <row r="451" customFormat="false" ht="15" hidden="false" customHeight="false" outlineLevel="0" collapsed="false">
      <c r="A451" s="11" t="n">
        <v>1</v>
      </c>
      <c r="B451" s="11" t="n">
        <v>450</v>
      </c>
      <c r="C451" s="11" t="s">
        <v>36</v>
      </c>
      <c r="D451" s="11" t="s">
        <v>132</v>
      </c>
      <c r="E451" s="11" t="s">
        <v>178</v>
      </c>
      <c r="F451" s="15" t="n">
        <v>340</v>
      </c>
      <c r="G451" s="15" t="n">
        <f aca="false">IF(I451=TRUE(),"",SUMIFS('Values (Both)'!$D$2:$D$63,'Values (Both)'!$E$2:$E$63,J451))</f>
        <v>3</v>
      </c>
      <c r="H451" s="16" t="n">
        <f aca="false">IF(I451=TRUE(),"",G451-F451)</f>
        <v>-337</v>
      </c>
      <c r="I451" s="17" t="b">
        <f aca="false">FALSE()</f>
        <v>0</v>
      </c>
      <c r="J451" s="13" t="str">
        <f aca="false">A451&amp;"|"&amp;C451</f>
        <v>1|Single Pack Simplified Chinese Gem Series 4</v>
      </c>
    </row>
    <row r="452" customFormat="false" ht="15" hidden="false" customHeight="false" outlineLevel="0" collapsed="false">
      <c r="A452" s="11" t="n">
        <v>1</v>
      </c>
      <c r="B452" s="11" t="n">
        <v>451</v>
      </c>
      <c r="C452" s="11" t="s">
        <v>36</v>
      </c>
      <c r="D452" s="11" t="s">
        <v>132</v>
      </c>
      <c r="E452" s="11" t="s">
        <v>135</v>
      </c>
      <c r="F452" s="15" t="n">
        <v>389</v>
      </c>
      <c r="G452" s="15" t="n">
        <f aca="false">IF(I452=TRUE(),"",SUMIFS('Values (Both)'!$D$2:$D$63,'Values (Both)'!$E$2:$E$63,J452))</f>
        <v>3</v>
      </c>
      <c r="H452" s="16" t="n">
        <f aca="false">IF(I452=TRUE(),"",G452-F452)</f>
        <v>-386</v>
      </c>
      <c r="I452" s="17" t="b">
        <f aca="false">FALSE()</f>
        <v>0</v>
      </c>
      <c r="J452" s="13" t="str">
        <f aca="false">A452&amp;"|"&amp;C452</f>
        <v>1|Single Pack Simplified Chinese Gem Series 4</v>
      </c>
    </row>
    <row r="453" customFormat="false" ht="15" hidden="false" customHeight="false" outlineLevel="0" collapsed="false">
      <c r="A453" s="11" t="n">
        <v>1</v>
      </c>
      <c r="B453" s="11" t="n">
        <v>452</v>
      </c>
      <c r="C453" s="11" t="s">
        <v>36</v>
      </c>
      <c r="D453" s="11" t="s">
        <v>132</v>
      </c>
      <c r="E453" s="11" t="s">
        <v>162</v>
      </c>
      <c r="F453" s="15" t="n">
        <v>355</v>
      </c>
      <c r="G453" s="15" t="n">
        <f aca="false">IF(I453=TRUE(),"",SUMIFS('Values (Both)'!$D$2:$D$63,'Values (Both)'!$E$2:$E$63,J453))</f>
        <v>3</v>
      </c>
      <c r="H453" s="16" t="n">
        <f aca="false">IF(I453=TRUE(),"",G453-F453)</f>
        <v>-352</v>
      </c>
      <c r="I453" s="17" t="b">
        <f aca="false">FALSE()</f>
        <v>0</v>
      </c>
      <c r="J453" s="13" t="str">
        <f aca="false">A453&amp;"|"&amp;C453</f>
        <v>1|Single Pack Simplified Chinese Gem Series 4</v>
      </c>
    </row>
    <row r="454" customFormat="false" ht="15" hidden="false" customHeight="false" outlineLevel="0" collapsed="false">
      <c r="A454" s="11" t="n">
        <v>1</v>
      </c>
      <c r="B454" s="11" t="n">
        <v>453</v>
      </c>
      <c r="C454" s="11" t="s">
        <v>36</v>
      </c>
      <c r="D454" s="11" t="s">
        <v>132</v>
      </c>
      <c r="E454" s="11" t="s">
        <v>135</v>
      </c>
      <c r="F454" s="15" t="n">
        <v>379</v>
      </c>
      <c r="G454" s="15" t="n">
        <f aca="false">IF(I454=TRUE(),"",SUMIFS('Values (Both)'!$D$2:$D$63,'Values (Both)'!$E$2:$E$63,J454))</f>
        <v>3</v>
      </c>
      <c r="H454" s="16" t="n">
        <f aca="false">IF(I454=TRUE(),"",G454-F454)</f>
        <v>-376</v>
      </c>
      <c r="I454" s="17" t="b">
        <f aca="false">FALSE()</f>
        <v>0</v>
      </c>
      <c r="J454" s="13" t="str">
        <f aca="false">A454&amp;"|"&amp;C454</f>
        <v>1|Single Pack Simplified Chinese Gem Series 4</v>
      </c>
    </row>
    <row r="455" customFormat="false" ht="15" hidden="false" customHeight="false" outlineLevel="0" collapsed="false">
      <c r="A455" s="11" t="n">
        <v>1</v>
      </c>
      <c r="B455" s="11" t="n">
        <v>454</v>
      </c>
      <c r="C455" s="11" t="s">
        <v>36</v>
      </c>
      <c r="D455" s="11" t="s">
        <v>132</v>
      </c>
      <c r="E455" s="11" t="s">
        <v>135</v>
      </c>
      <c r="F455" s="15" t="n">
        <v>411</v>
      </c>
      <c r="G455" s="15" t="n">
        <f aca="false">IF(I455=TRUE(),"",SUMIFS('Values (Both)'!$D$2:$D$63,'Values (Both)'!$E$2:$E$63,J455))</f>
        <v>3</v>
      </c>
      <c r="H455" s="16" t="n">
        <f aca="false">IF(I455=TRUE(),"",G455-F455)</f>
        <v>-408</v>
      </c>
      <c r="I455" s="17" t="b">
        <f aca="false">FALSE()</f>
        <v>0</v>
      </c>
      <c r="J455" s="13" t="str">
        <f aca="false">A455&amp;"|"&amp;C455</f>
        <v>1|Single Pack Simplified Chinese Gem Series 4</v>
      </c>
    </row>
    <row r="456" customFormat="false" ht="15" hidden="false" customHeight="false" outlineLevel="0" collapsed="false">
      <c r="A456" s="11" t="n">
        <v>1</v>
      </c>
      <c r="B456" s="11" t="n">
        <v>455</v>
      </c>
      <c r="C456" s="11" t="s">
        <v>36</v>
      </c>
      <c r="D456" s="11" t="s">
        <v>132</v>
      </c>
      <c r="E456" s="11" t="s">
        <v>192</v>
      </c>
      <c r="F456" s="15" t="n">
        <v>409</v>
      </c>
      <c r="G456" s="15" t="n">
        <f aca="false">IF(I456=TRUE(),"",SUMIFS('Values (Both)'!$D$2:$D$63,'Values (Both)'!$E$2:$E$63,J456))</f>
        <v>3</v>
      </c>
      <c r="H456" s="16" t="n">
        <f aca="false">IF(I456=TRUE(),"",G456-F456)</f>
        <v>-406</v>
      </c>
      <c r="I456" s="17" t="b">
        <f aca="false">FALSE()</f>
        <v>0</v>
      </c>
      <c r="J456" s="13" t="str">
        <f aca="false">A456&amp;"|"&amp;C456</f>
        <v>1|Single Pack Simplified Chinese Gem Series 4</v>
      </c>
    </row>
    <row r="457" customFormat="false" ht="15" hidden="false" customHeight="false" outlineLevel="0" collapsed="false">
      <c r="A457" s="11" t="n">
        <v>1</v>
      </c>
      <c r="B457" s="11" t="n">
        <v>456</v>
      </c>
      <c r="C457" s="11" t="s">
        <v>36</v>
      </c>
      <c r="D457" s="11" t="s">
        <v>132</v>
      </c>
      <c r="E457" s="11" t="s">
        <v>175</v>
      </c>
      <c r="F457" s="15" t="n">
        <v>410</v>
      </c>
      <c r="G457" s="15" t="n">
        <f aca="false">IF(I457=TRUE(),"",SUMIFS('Values (Both)'!$D$2:$D$63,'Values (Both)'!$E$2:$E$63,J457))</f>
        <v>3</v>
      </c>
      <c r="H457" s="16" t="n">
        <f aca="false">IF(I457=TRUE(),"",G457-F457)</f>
        <v>-407</v>
      </c>
      <c r="I457" s="17" t="b">
        <f aca="false">FALSE()</f>
        <v>0</v>
      </c>
      <c r="J457" s="13" t="str">
        <f aca="false">A457&amp;"|"&amp;C457</f>
        <v>1|Single Pack Simplified Chinese Gem Series 4</v>
      </c>
    </row>
    <row r="458" customFormat="false" ht="15" hidden="false" customHeight="false" outlineLevel="0" collapsed="false">
      <c r="A458" s="11" t="n">
        <v>1</v>
      </c>
      <c r="B458" s="11" t="n">
        <v>457</v>
      </c>
      <c r="C458" s="11" t="s">
        <v>36</v>
      </c>
      <c r="D458" s="11" t="s">
        <v>132</v>
      </c>
      <c r="E458" s="11" t="s">
        <v>135</v>
      </c>
      <c r="F458" s="15" t="n">
        <v>410</v>
      </c>
      <c r="G458" s="15" t="n">
        <f aca="false">IF(I458=TRUE(),"",SUMIFS('Values (Both)'!$D$2:$D$63,'Values (Both)'!$E$2:$E$63,J458))</f>
        <v>3</v>
      </c>
      <c r="H458" s="16" t="n">
        <f aca="false">IF(I458=TRUE(),"",G458-F458)</f>
        <v>-407</v>
      </c>
      <c r="I458" s="17" t="b">
        <f aca="false">FALSE()</f>
        <v>0</v>
      </c>
      <c r="J458" s="13" t="str">
        <f aca="false">A458&amp;"|"&amp;C458</f>
        <v>1|Single Pack Simplified Chinese Gem Series 4</v>
      </c>
    </row>
    <row r="459" customFormat="false" ht="15" hidden="false" customHeight="false" outlineLevel="0" collapsed="false">
      <c r="A459" s="11" t="n">
        <v>1</v>
      </c>
      <c r="B459" s="11" t="n">
        <v>458</v>
      </c>
      <c r="C459" s="11" t="s">
        <v>36</v>
      </c>
      <c r="D459" s="11" t="s">
        <v>132</v>
      </c>
      <c r="E459" s="11" t="s">
        <v>189</v>
      </c>
      <c r="F459" s="15" t="n">
        <v>430</v>
      </c>
      <c r="G459" s="15" t="n">
        <f aca="false">IF(I459=TRUE(),"",SUMIFS('Values (Both)'!$D$2:$D$63,'Values (Both)'!$E$2:$E$63,J459))</f>
        <v>3</v>
      </c>
      <c r="H459" s="16" t="n">
        <f aca="false">IF(I459=TRUE(),"",G459-F459)</f>
        <v>-427</v>
      </c>
      <c r="I459" s="17" t="b">
        <f aca="false">FALSE()</f>
        <v>0</v>
      </c>
      <c r="J459" s="13" t="str">
        <f aca="false">A459&amp;"|"&amp;C459</f>
        <v>1|Single Pack Simplified Chinese Gem Series 4</v>
      </c>
    </row>
    <row r="460" customFormat="false" ht="15" hidden="false" customHeight="false" outlineLevel="0" collapsed="false">
      <c r="A460" s="11" t="n">
        <v>1</v>
      </c>
      <c r="B460" s="11" t="n">
        <v>459</v>
      </c>
      <c r="C460" s="11" t="s">
        <v>36</v>
      </c>
      <c r="D460" s="11" t="s">
        <v>132</v>
      </c>
      <c r="E460" s="11" t="s">
        <v>178</v>
      </c>
      <c r="F460" s="15" t="n">
        <v>359</v>
      </c>
      <c r="G460" s="15" t="n">
        <f aca="false">IF(I460=TRUE(),"",SUMIFS('Values (Both)'!$D$2:$D$63,'Values (Both)'!$E$2:$E$63,J460))</f>
        <v>3</v>
      </c>
      <c r="H460" s="16" t="n">
        <f aca="false">IF(I460=TRUE(),"",G460-F460)</f>
        <v>-356</v>
      </c>
      <c r="I460" s="17" t="b">
        <f aca="false">FALSE()</f>
        <v>0</v>
      </c>
      <c r="J460" s="13" t="str">
        <f aca="false">A460&amp;"|"&amp;C460</f>
        <v>1|Single Pack Simplified Chinese Gem Series 4</v>
      </c>
    </row>
    <row r="461" customFormat="false" ht="15" hidden="false" customHeight="false" outlineLevel="0" collapsed="false">
      <c r="A461" s="11" t="n">
        <v>1</v>
      </c>
      <c r="B461" s="11" t="n">
        <v>460</v>
      </c>
      <c r="C461" s="11" t="s">
        <v>42</v>
      </c>
      <c r="D461" s="11" t="s">
        <v>142</v>
      </c>
      <c r="E461" s="11" t="s">
        <v>178</v>
      </c>
      <c r="F461" s="15" t="n">
        <v>369</v>
      </c>
      <c r="G461" s="15" t="n">
        <f aca="false">IF(I461=TRUE(),"",SUMIFS('Values (Both)'!$D$2:$D$63,'Values (Both)'!$E$2:$E$63,J461))</f>
        <v>300</v>
      </c>
      <c r="H461" s="16" t="n">
        <f aca="false">IF(I461=TRUE(),"",G461-F461)</f>
        <v>-69</v>
      </c>
      <c r="I461" s="17" t="b">
        <f aca="false">FALSE()</f>
        <v>0</v>
      </c>
      <c r="J461" s="13" t="str">
        <f aca="false">A461&amp;"|"&amp;C461</f>
        <v>1|50x Perfect Order</v>
      </c>
    </row>
    <row r="462" customFormat="false" ht="15" hidden="false" customHeight="false" outlineLevel="0" collapsed="false">
      <c r="A462" s="11" t="n">
        <v>1</v>
      </c>
      <c r="B462" s="11" t="n">
        <v>461</v>
      </c>
      <c r="C462" s="11" t="s">
        <v>36</v>
      </c>
      <c r="D462" s="11" t="s">
        <v>132</v>
      </c>
      <c r="E462" s="11" t="s">
        <v>162</v>
      </c>
      <c r="F462" s="15" t="n">
        <v>370</v>
      </c>
      <c r="G462" s="15" t="n">
        <f aca="false">IF(I462=TRUE(),"",SUMIFS('Values (Both)'!$D$2:$D$63,'Values (Both)'!$E$2:$E$63,J462))</f>
        <v>3</v>
      </c>
      <c r="H462" s="16" t="n">
        <f aca="false">IF(I462=TRUE(),"",G462-F462)</f>
        <v>-367</v>
      </c>
      <c r="I462" s="17" t="b">
        <f aca="false">FALSE()</f>
        <v>0</v>
      </c>
      <c r="J462" s="13" t="str">
        <f aca="false">A462&amp;"|"&amp;C462</f>
        <v>1|Single Pack Simplified Chinese Gem Series 4</v>
      </c>
    </row>
    <row r="463" customFormat="false" ht="15" hidden="false" customHeight="false" outlineLevel="0" collapsed="false">
      <c r="A463" s="11" t="n">
        <v>1</v>
      </c>
      <c r="B463" s="11" t="n">
        <v>462</v>
      </c>
      <c r="C463" s="11" t="s">
        <v>36</v>
      </c>
      <c r="D463" s="11" t="s">
        <v>132</v>
      </c>
      <c r="E463" s="11" t="s">
        <v>178</v>
      </c>
      <c r="F463" s="15" t="n">
        <v>400</v>
      </c>
      <c r="G463" s="15" t="n">
        <f aca="false">IF(I463=TRUE(),"",SUMIFS('Values (Both)'!$D$2:$D$63,'Values (Both)'!$E$2:$E$63,J463))</f>
        <v>3</v>
      </c>
      <c r="H463" s="16" t="n">
        <f aca="false">IF(I463=TRUE(),"",G463-F463)</f>
        <v>-397</v>
      </c>
      <c r="I463" s="17" t="b">
        <f aca="false">FALSE()</f>
        <v>0</v>
      </c>
      <c r="J463" s="13" t="str">
        <f aca="false">A463&amp;"|"&amp;C463</f>
        <v>1|Single Pack Simplified Chinese Gem Series 4</v>
      </c>
    </row>
    <row r="464" customFormat="false" ht="15" hidden="false" customHeight="false" outlineLevel="0" collapsed="false">
      <c r="A464" s="11" t="n">
        <v>1</v>
      </c>
      <c r="B464" s="11" t="n">
        <v>463</v>
      </c>
      <c r="C464" s="11" t="s">
        <v>36</v>
      </c>
      <c r="D464" s="11" t="s">
        <v>132</v>
      </c>
      <c r="E464" s="11" t="s">
        <v>178</v>
      </c>
      <c r="F464" s="15" t="n">
        <v>360</v>
      </c>
      <c r="G464" s="15" t="n">
        <f aca="false">IF(I464=TRUE(),"",SUMIFS('Values (Both)'!$D$2:$D$63,'Values (Both)'!$E$2:$E$63,J464))</f>
        <v>3</v>
      </c>
      <c r="H464" s="16" t="n">
        <f aca="false">IF(I464=TRUE(),"",G464-F464)</f>
        <v>-357</v>
      </c>
      <c r="I464" s="17" t="b">
        <f aca="false">FALSE()</f>
        <v>0</v>
      </c>
      <c r="J464" s="13" t="str">
        <f aca="false">A464&amp;"|"&amp;C464</f>
        <v>1|Single Pack Simplified Chinese Gem Series 4</v>
      </c>
    </row>
    <row r="465" customFormat="false" ht="15" hidden="false" customHeight="false" outlineLevel="0" collapsed="false">
      <c r="A465" s="11" t="n">
        <v>1</v>
      </c>
      <c r="B465" s="11" t="n">
        <v>464</v>
      </c>
      <c r="C465" s="11" t="s">
        <v>36</v>
      </c>
      <c r="D465" s="11" t="s">
        <v>132</v>
      </c>
      <c r="E465" s="11" t="s">
        <v>152</v>
      </c>
      <c r="F465" s="15" t="n">
        <v>375</v>
      </c>
      <c r="G465" s="15" t="n">
        <f aca="false">IF(I465=TRUE(),"",SUMIFS('Values (Both)'!$D$2:$D$63,'Values (Both)'!$E$2:$E$63,J465))</f>
        <v>3</v>
      </c>
      <c r="H465" s="16" t="n">
        <f aca="false">IF(I465=TRUE(),"",G465-F465)</f>
        <v>-372</v>
      </c>
      <c r="I465" s="17" t="b">
        <f aca="false">FALSE()</f>
        <v>0</v>
      </c>
      <c r="J465" s="13" t="str">
        <f aca="false">A465&amp;"|"&amp;C465</f>
        <v>1|Single Pack Simplified Chinese Gem Series 4</v>
      </c>
    </row>
    <row r="466" customFormat="false" ht="15" hidden="false" customHeight="false" outlineLevel="0" collapsed="false">
      <c r="A466" s="11" t="n">
        <v>1</v>
      </c>
      <c r="B466" s="11" t="n">
        <v>465</v>
      </c>
      <c r="C466" s="11" t="s">
        <v>36</v>
      </c>
      <c r="D466" s="11" t="s">
        <v>132</v>
      </c>
      <c r="E466" s="11" t="s">
        <v>145</v>
      </c>
      <c r="F466" s="15" t="n">
        <v>388</v>
      </c>
      <c r="G466" s="15" t="n">
        <f aca="false">IF(I466=TRUE(),"",SUMIFS('Values (Both)'!$D$2:$D$63,'Values (Both)'!$E$2:$E$63,J466))</f>
        <v>3</v>
      </c>
      <c r="H466" s="16" t="n">
        <f aca="false">IF(I466=TRUE(),"",G466-F466)</f>
        <v>-385</v>
      </c>
      <c r="I466" s="17" t="b">
        <f aca="false">FALSE()</f>
        <v>0</v>
      </c>
      <c r="J466" s="13" t="str">
        <f aca="false">A466&amp;"|"&amp;C466</f>
        <v>1|Single Pack Simplified Chinese Gem Series 4</v>
      </c>
    </row>
    <row r="467" customFormat="false" ht="15" hidden="false" customHeight="false" outlineLevel="0" collapsed="false">
      <c r="A467" s="11" t="n">
        <v>1</v>
      </c>
      <c r="B467" s="11" t="n">
        <v>466</v>
      </c>
      <c r="C467" s="11" t="s">
        <v>36</v>
      </c>
      <c r="D467" s="11" t="s">
        <v>132</v>
      </c>
      <c r="E467" s="11" t="s">
        <v>178</v>
      </c>
      <c r="F467" s="15" t="n">
        <v>400</v>
      </c>
      <c r="G467" s="15" t="n">
        <f aca="false">IF(I467=TRUE(),"",SUMIFS('Values (Both)'!$D$2:$D$63,'Values (Both)'!$E$2:$E$63,J467))</f>
        <v>3</v>
      </c>
      <c r="H467" s="16" t="n">
        <f aca="false">IF(I467=TRUE(),"",G467-F467)</f>
        <v>-397</v>
      </c>
      <c r="I467" s="17" t="b">
        <f aca="false">FALSE()</f>
        <v>0</v>
      </c>
      <c r="J467" s="13" t="str">
        <f aca="false">A467&amp;"|"&amp;C467</f>
        <v>1|Single Pack Simplified Chinese Gem Series 4</v>
      </c>
    </row>
    <row r="468" customFormat="false" ht="15" hidden="false" customHeight="false" outlineLevel="0" collapsed="false">
      <c r="A468" s="11" t="n">
        <v>1</v>
      </c>
      <c r="B468" s="11" t="n">
        <v>467</v>
      </c>
      <c r="C468" s="11" t="s">
        <v>36</v>
      </c>
      <c r="D468" s="11" t="s">
        <v>132</v>
      </c>
      <c r="E468" s="11" t="s">
        <v>218</v>
      </c>
      <c r="F468" s="15" t="n">
        <v>430</v>
      </c>
      <c r="G468" s="15" t="n">
        <f aca="false">IF(I468=TRUE(),"",SUMIFS('Values (Both)'!$D$2:$D$63,'Values (Both)'!$E$2:$E$63,J468))</f>
        <v>3</v>
      </c>
      <c r="H468" s="16" t="n">
        <f aca="false">IF(I468=TRUE(),"",G468-F468)</f>
        <v>-427</v>
      </c>
      <c r="I468" s="17" t="b">
        <f aca="false">FALSE()</f>
        <v>0</v>
      </c>
      <c r="J468" s="13" t="str">
        <f aca="false">A468&amp;"|"&amp;C468</f>
        <v>1|Single Pack Simplified Chinese Gem Series 4</v>
      </c>
    </row>
    <row r="469" customFormat="false" ht="15" hidden="false" customHeight="false" outlineLevel="0" collapsed="false">
      <c r="A469" s="11" t="n">
        <v>1</v>
      </c>
      <c r="B469" s="11" t="n">
        <v>468</v>
      </c>
      <c r="C469" s="11" t="s">
        <v>36</v>
      </c>
      <c r="D469" s="11" t="s">
        <v>132</v>
      </c>
      <c r="E469" s="11" t="s">
        <v>217</v>
      </c>
      <c r="F469" s="15" t="n">
        <v>445</v>
      </c>
      <c r="G469" s="15" t="n">
        <f aca="false">IF(I469=TRUE(),"",SUMIFS('Values (Both)'!$D$2:$D$63,'Values (Both)'!$E$2:$E$63,J469))</f>
        <v>3</v>
      </c>
      <c r="H469" s="16" t="n">
        <f aca="false">IF(I469=TRUE(),"",G469-F469)</f>
        <v>-442</v>
      </c>
      <c r="I469" s="17" t="b">
        <f aca="false">FALSE()</f>
        <v>0</v>
      </c>
      <c r="J469" s="13" t="str">
        <f aca="false">A469&amp;"|"&amp;C469</f>
        <v>1|Single Pack Simplified Chinese Gem Series 4</v>
      </c>
    </row>
    <row r="470" customFormat="false" ht="15" hidden="false" customHeight="false" outlineLevel="0" collapsed="false">
      <c r="A470" s="11" t="n">
        <v>1</v>
      </c>
      <c r="B470" s="11" t="n">
        <v>469</v>
      </c>
      <c r="C470" s="11" t="s">
        <v>38</v>
      </c>
      <c r="D470" s="11" t="s">
        <v>142</v>
      </c>
      <c r="E470" s="11" t="s">
        <v>135</v>
      </c>
      <c r="F470" s="15" t="n">
        <v>450</v>
      </c>
      <c r="G470" s="15" t="n">
        <f aca="false">IF(I470=TRUE(),"",SUMIFS('Values (Both)'!$D$2:$D$63,'Values (Both)'!$E$2:$E$63,J470))</f>
        <v>550</v>
      </c>
      <c r="H470" s="16" t="n">
        <f aca="false">IF(I470=TRUE(),"",G470-F470)</f>
        <v>100</v>
      </c>
      <c r="I470" s="17" t="b">
        <f aca="false">FALSE()</f>
        <v>0</v>
      </c>
      <c r="J470" s="13" t="str">
        <f aca="false">A470&amp;"|"&amp;C470</f>
        <v>1|50x Destined Rivals</v>
      </c>
    </row>
    <row r="471" customFormat="false" ht="15" hidden="false" customHeight="false" outlineLevel="0" collapsed="false">
      <c r="A471" s="11" t="n">
        <v>1</v>
      </c>
      <c r="B471" s="11" t="n">
        <v>470</v>
      </c>
      <c r="C471" s="11" t="s">
        <v>70</v>
      </c>
      <c r="D471" s="11" t="s">
        <v>159</v>
      </c>
      <c r="E471" s="11" t="s">
        <v>178</v>
      </c>
      <c r="F471" s="15" t="n">
        <v>400</v>
      </c>
      <c r="G471" s="15" t="n">
        <f aca="false">IF(I471=TRUE(),"",SUMIFS('Values (Both)'!$D$2:$D$63,'Values (Both)'!$E$2:$E$63,J471))</f>
        <v>2358.59</v>
      </c>
      <c r="H471" s="16" t="n">
        <f aca="false">IF(I471=TRUE(),"",G471-F471)</f>
        <v>1958.59</v>
      </c>
      <c r="I471" s="17" t="b">
        <f aca="false">FALSE()</f>
        <v>0</v>
      </c>
      <c r="J471" s="13" t="str">
        <f aca="false">A471&amp;"|"&amp;C471</f>
        <v>1|Sealed Case S&amp;S Charizard UPC</v>
      </c>
    </row>
    <row r="472" customFormat="false" ht="15" hidden="false" customHeight="false" outlineLevel="0" collapsed="false">
      <c r="A472" s="11" t="n">
        <v>1</v>
      </c>
      <c r="B472" s="11" t="n">
        <v>471</v>
      </c>
      <c r="C472" s="11" t="s">
        <v>58</v>
      </c>
      <c r="D472" s="11" t="s">
        <v>142</v>
      </c>
      <c r="E472" s="11" t="s">
        <v>145</v>
      </c>
      <c r="F472" s="15" t="n">
        <v>390</v>
      </c>
      <c r="G472" s="15" t="n">
        <f aca="false">IF(I472=TRUE(),"",SUMIFS('Values (Both)'!$D$2:$D$63,'Values (Both)'!$E$2:$E$63,J472))</f>
        <v>327.5</v>
      </c>
      <c r="H472" s="16" t="n">
        <f aca="false">IF(I472=TRUE(),"",G472-F472)</f>
        <v>-62.5</v>
      </c>
      <c r="I472" s="17" t="b">
        <f aca="false">FALSE()</f>
        <v>0</v>
      </c>
      <c r="J472" s="13" t="str">
        <f aca="false">A472&amp;"|"&amp;C472</f>
        <v>1|50x Journey Together</v>
      </c>
    </row>
    <row r="473" customFormat="false" ht="15" hidden="false" customHeight="false" outlineLevel="0" collapsed="false">
      <c r="A473" s="11" t="n">
        <v>1</v>
      </c>
      <c r="B473" s="11" t="n">
        <v>472</v>
      </c>
      <c r="C473" s="11" t="s">
        <v>36</v>
      </c>
      <c r="D473" s="11" t="s">
        <v>132</v>
      </c>
      <c r="E473" s="11" t="s">
        <v>178</v>
      </c>
      <c r="F473" s="15" t="n">
        <v>320</v>
      </c>
      <c r="G473" s="15" t="n">
        <f aca="false">IF(I473=TRUE(),"",SUMIFS('Values (Both)'!$D$2:$D$63,'Values (Both)'!$E$2:$E$63,J473))</f>
        <v>3</v>
      </c>
      <c r="H473" s="16" t="n">
        <f aca="false">IF(I473=TRUE(),"",G473-F473)</f>
        <v>-317</v>
      </c>
      <c r="I473" s="17" t="b">
        <f aca="false">FALSE()</f>
        <v>0</v>
      </c>
      <c r="J473" s="13" t="str">
        <f aca="false">A473&amp;"|"&amp;C473</f>
        <v>1|Single Pack Simplified Chinese Gem Series 4</v>
      </c>
    </row>
    <row r="474" customFormat="false" ht="15" hidden="false" customHeight="false" outlineLevel="0" collapsed="false">
      <c r="A474" s="11" t="n">
        <v>1</v>
      </c>
      <c r="B474" s="11" t="n">
        <v>473</v>
      </c>
      <c r="C474" s="11" t="s">
        <v>36</v>
      </c>
      <c r="D474" s="11" t="s">
        <v>132</v>
      </c>
      <c r="E474" s="11" t="s">
        <v>152</v>
      </c>
      <c r="F474" s="15" t="n">
        <v>395</v>
      </c>
      <c r="G474" s="15" t="n">
        <f aca="false">IF(I474=TRUE(),"",SUMIFS('Values (Both)'!$D$2:$D$63,'Values (Both)'!$E$2:$E$63,J474))</f>
        <v>3</v>
      </c>
      <c r="H474" s="16" t="n">
        <f aca="false">IF(I474=TRUE(),"",G474-F474)</f>
        <v>-392</v>
      </c>
      <c r="I474" s="17" t="b">
        <f aca="false">FALSE()</f>
        <v>0</v>
      </c>
      <c r="J474" s="13" t="str">
        <f aca="false">A474&amp;"|"&amp;C474</f>
        <v>1|Single Pack Simplified Chinese Gem Series 4</v>
      </c>
    </row>
    <row r="475" customFormat="false" ht="15" hidden="false" customHeight="false" outlineLevel="0" collapsed="false">
      <c r="A475" s="11" t="n">
        <v>1</v>
      </c>
      <c r="B475" s="11" t="n">
        <v>474</v>
      </c>
      <c r="C475" s="11" t="s">
        <v>36</v>
      </c>
      <c r="D475" s="11" t="s">
        <v>132</v>
      </c>
      <c r="E475" s="11" t="s">
        <v>175</v>
      </c>
      <c r="F475" s="15" t="n">
        <v>385</v>
      </c>
      <c r="G475" s="15" t="n">
        <f aca="false">IF(I475=TRUE(),"",SUMIFS('Values (Both)'!$D$2:$D$63,'Values (Both)'!$E$2:$E$63,J475))</f>
        <v>3</v>
      </c>
      <c r="H475" s="16" t="n">
        <f aca="false">IF(I475=TRUE(),"",G475-F475)</f>
        <v>-382</v>
      </c>
      <c r="I475" s="17" t="b">
        <f aca="false">FALSE()</f>
        <v>0</v>
      </c>
      <c r="J475" s="13" t="str">
        <f aca="false">A475&amp;"|"&amp;C475</f>
        <v>1|Single Pack Simplified Chinese Gem Series 4</v>
      </c>
    </row>
    <row r="476" customFormat="false" ht="15" hidden="false" customHeight="false" outlineLevel="0" collapsed="false">
      <c r="A476" s="11" t="n">
        <v>1</v>
      </c>
      <c r="B476" s="11" t="n">
        <v>475</v>
      </c>
      <c r="C476" s="11" t="s">
        <v>49</v>
      </c>
      <c r="D476" s="11" t="s">
        <v>142</v>
      </c>
      <c r="E476" s="11" t="s">
        <v>135</v>
      </c>
      <c r="F476" s="15" t="n">
        <v>411</v>
      </c>
      <c r="G476" s="15" t="n">
        <f aca="false">IF(I476=TRUE(),"",SUMIFS('Values (Both)'!$D$2:$D$63,'Values (Both)'!$E$2:$E$63,J476))</f>
        <v>471.5</v>
      </c>
      <c r="H476" s="16" t="n">
        <f aca="false">IF(I476=TRUE(),"",G476-F476)</f>
        <v>60.5</v>
      </c>
      <c r="I476" s="17" t="b">
        <f aca="false">FALSE()</f>
        <v>0</v>
      </c>
      <c r="J476" s="13" t="str">
        <f aca="false">A476&amp;"|"&amp;C476</f>
        <v>1|50x Scarlet &amp; Violet</v>
      </c>
    </row>
    <row r="477" customFormat="false" ht="15" hidden="false" customHeight="false" outlineLevel="0" collapsed="false">
      <c r="A477" s="11" t="n">
        <v>1</v>
      </c>
      <c r="B477" s="11" t="n">
        <v>476</v>
      </c>
      <c r="C477" s="11" t="s">
        <v>36</v>
      </c>
      <c r="D477" s="11" t="s">
        <v>132</v>
      </c>
      <c r="E477" s="11" t="s">
        <v>192</v>
      </c>
      <c r="F477" s="15" t="n">
        <v>435</v>
      </c>
      <c r="G477" s="15" t="n">
        <f aca="false">IF(I477=TRUE(),"",SUMIFS('Values (Both)'!$D$2:$D$63,'Values (Both)'!$E$2:$E$63,J477))</f>
        <v>3</v>
      </c>
      <c r="H477" s="16" t="n">
        <f aca="false">IF(I477=TRUE(),"",G477-F477)</f>
        <v>-432</v>
      </c>
      <c r="I477" s="17" t="b">
        <f aca="false">FALSE()</f>
        <v>0</v>
      </c>
      <c r="J477" s="13" t="str">
        <f aca="false">A477&amp;"|"&amp;C477</f>
        <v>1|Single Pack Simplified Chinese Gem Series 4</v>
      </c>
    </row>
    <row r="478" customFormat="false" ht="15" hidden="false" customHeight="false" outlineLevel="0" collapsed="false">
      <c r="A478" s="11" t="n">
        <v>1</v>
      </c>
      <c r="B478" s="11" t="n">
        <v>477</v>
      </c>
      <c r="C478" s="11" t="s">
        <v>36</v>
      </c>
      <c r="D478" s="11" t="s">
        <v>132</v>
      </c>
      <c r="E478" s="11" t="s">
        <v>219</v>
      </c>
      <c r="F478" s="15" t="n">
        <v>425</v>
      </c>
      <c r="G478" s="15" t="n">
        <f aca="false">IF(I478=TRUE(),"",SUMIFS('Values (Both)'!$D$2:$D$63,'Values (Both)'!$E$2:$E$63,J478))</f>
        <v>3</v>
      </c>
      <c r="H478" s="16" t="n">
        <f aca="false">IF(I478=TRUE(),"",G478-F478)</f>
        <v>-422</v>
      </c>
      <c r="I478" s="17" t="b">
        <f aca="false">FALSE()</f>
        <v>0</v>
      </c>
      <c r="J478" s="13" t="str">
        <f aca="false">A478&amp;"|"&amp;C478</f>
        <v>1|Single Pack Simplified Chinese Gem Series 4</v>
      </c>
    </row>
    <row r="479" customFormat="false" ht="15" hidden="false" customHeight="false" outlineLevel="0" collapsed="false">
      <c r="A479" s="11" t="n">
        <v>1</v>
      </c>
      <c r="B479" s="11" t="n">
        <v>478</v>
      </c>
      <c r="C479" s="11" t="s">
        <v>36</v>
      </c>
      <c r="D479" s="11" t="s">
        <v>132</v>
      </c>
      <c r="E479" s="11" t="s">
        <v>175</v>
      </c>
      <c r="F479" s="15" t="n">
        <v>425</v>
      </c>
      <c r="G479" s="15" t="n">
        <f aca="false">IF(I479=TRUE(),"",SUMIFS('Values (Both)'!$D$2:$D$63,'Values (Both)'!$E$2:$E$63,J479))</f>
        <v>3</v>
      </c>
      <c r="H479" s="16" t="n">
        <f aca="false">IF(I479=TRUE(),"",G479-F479)</f>
        <v>-422</v>
      </c>
      <c r="I479" s="17" t="b">
        <f aca="false">FALSE()</f>
        <v>0</v>
      </c>
      <c r="J479" s="13" t="str">
        <f aca="false">A479&amp;"|"&amp;C479</f>
        <v>1|Single Pack Simplified Chinese Gem Series 4</v>
      </c>
    </row>
    <row r="480" customFormat="false" ht="15" hidden="false" customHeight="false" outlineLevel="0" collapsed="false">
      <c r="A480" s="11" t="n">
        <v>1</v>
      </c>
      <c r="B480" s="11" t="n">
        <v>479</v>
      </c>
      <c r="C480" s="11" t="s">
        <v>36</v>
      </c>
      <c r="D480" s="11" t="s">
        <v>132</v>
      </c>
      <c r="E480" s="11" t="s">
        <v>199</v>
      </c>
      <c r="F480" s="15" t="n">
        <v>418</v>
      </c>
      <c r="G480" s="15" t="n">
        <f aca="false">IF(I480=TRUE(),"",SUMIFS('Values (Both)'!$D$2:$D$63,'Values (Both)'!$E$2:$E$63,J480))</f>
        <v>3</v>
      </c>
      <c r="H480" s="16" t="n">
        <f aca="false">IF(I480=TRUE(),"",G480-F480)</f>
        <v>-415</v>
      </c>
      <c r="I480" s="17" t="b">
        <f aca="false">FALSE()</f>
        <v>0</v>
      </c>
      <c r="J480" s="13" t="str">
        <f aca="false">A480&amp;"|"&amp;C480</f>
        <v>1|Single Pack Simplified Chinese Gem Series 4</v>
      </c>
    </row>
    <row r="481" customFormat="false" ht="15" hidden="false" customHeight="false" outlineLevel="0" collapsed="false">
      <c r="A481" s="11" t="n">
        <v>1</v>
      </c>
      <c r="B481" s="11" t="n">
        <v>480</v>
      </c>
      <c r="C481" s="11" t="s">
        <v>70</v>
      </c>
      <c r="D481" s="11" t="s">
        <v>159</v>
      </c>
      <c r="E481" s="11" t="s">
        <v>192</v>
      </c>
      <c r="F481" s="15" t="n">
        <v>445</v>
      </c>
      <c r="G481" s="15" t="n">
        <f aca="false">IF(I481=TRUE(),"",SUMIFS('Values (Both)'!$D$2:$D$63,'Values (Both)'!$E$2:$E$63,J481))</f>
        <v>2358.59</v>
      </c>
      <c r="H481" s="16" t="n">
        <f aca="false">IF(I481=TRUE(),"",G481-F481)</f>
        <v>1913.59</v>
      </c>
      <c r="I481" s="17" t="b">
        <f aca="false">FALSE()</f>
        <v>0</v>
      </c>
      <c r="J481" s="13" t="str">
        <f aca="false">A481&amp;"|"&amp;C481</f>
        <v>1|Sealed Case S&amp;S Charizard UPC</v>
      </c>
    </row>
    <row r="482" customFormat="false" ht="15" hidden="false" customHeight="false" outlineLevel="0" collapsed="false">
      <c r="A482" s="11" t="n">
        <v>1</v>
      </c>
      <c r="B482" s="11" t="n">
        <v>481</v>
      </c>
      <c r="C482" s="11" t="s">
        <v>36</v>
      </c>
      <c r="D482" s="11" t="s">
        <v>132</v>
      </c>
      <c r="E482" s="11" t="s">
        <v>216</v>
      </c>
      <c r="F482" s="15" t="n">
        <v>370</v>
      </c>
      <c r="G482" s="15" t="n">
        <f aca="false">IF(I482=TRUE(),"",SUMIFS('Values (Both)'!$D$2:$D$63,'Values (Both)'!$E$2:$E$63,J482))</f>
        <v>3</v>
      </c>
      <c r="H482" s="16" t="n">
        <f aca="false">IF(I482=TRUE(),"",G482-F482)</f>
        <v>-367</v>
      </c>
      <c r="I482" s="17" t="b">
        <f aca="false">FALSE()</f>
        <v>0</v>
      </c>
      <c r="J482" s="13" t="str">
        <f aca="false">A482&amp;"|"&amp;C482</f>
        <v>1|Single Pack Simplified Chinese Gem Series 4</v>
      </c>
    </row>
    <row r="483" customFormat="false" ht="15" hidden="false" customHeight="false" outlineLevel="0" collapsed="false">
      <c r="A483" s="11" t="n">
        <v>1</v>
      </c>
      <c r="B483" s="11" t="n">
        <v>482</v>
      </c>
      <c r="C483" s="11" t="s">
        <v>36</v>
      </c>
      <c r="D483" s="11" t="s">
        <v>132</v>
      </c>
      <c r="E483" s="11" t="s">
        <v>175</v>
      </c>
      <c r="F483" s="15" t="n">
        <v>405</v>
      </c>
      <c r="G483" s="15" t="n">
        <f aca="false">IF(I483=TRUE(),"",SUMIFS('Values (Both)'!$D$2:$D$63,'Values (Both)'!$E$2:$E$63,J483))</f>
        <v>3</v>
      </c>
      <c r="H483" s="16" t="n">
        <f aca="false">IF(I483=TRUE(),"",G483-F483)</f>
        <v>-402</v>
      </c>
      <c r="I483" s="17" t="b">
        <f aca="false">FALSE()</f>
        <v>0</v>
      </c>
      <c r="J483" s="13" t="str">
        <f aca="false">A483&amp;"|"&amp;C483</f>
        <v>1|Single Pack Simplified Chinese Gem Series 4</v>
      </c>
    </row>
    <row r="484" customFormat="false" ht="15" hidden="false" customHeight="false" outlineLevel="0" collapsed="false">
      <c r="A484" s="11" t="n">
        <v>1</v>
      </c>
      <c r="B484" s="11" t="n">
        <v>483</v>
      </c>
      <c r="C484" s="11" t="s">
        <v>71</v>
      </c>
      <c r="D484" s="11" t="s">
        <v>148</v>
      </c>
      <c r="E484" s="11" t="s">
        <v>189</v>
      </c>
      <c r="F484" s="15" t="n">
        <v>475</v>
      </c>
      <c r="G484" s="15" t="n">
        <f aca="false">IF(I484=TRUE(),"",SUMIFS('Values (Both)'!$D$2:$D$63,'Values (Both)'!$E$2:$E$63,J484))</f>
        <v>8592.87</v>
      </c>
      <c r="H484" s="16" t="n">
        <f aca="false">IF(I484=TRUE(),"",G484-F484)</f>
        <v>8117.87</v>
      </c>
      <c r="I484" s="17" t="b">
        <f aca="false">FALSE()</f>
        <v>0</v>
      </c>
      <c r="J484" s="13" t="str">
        <f aca="false">A484&amp;"|"&amp;C484</f>
        <v>1|#2 PSA10 20th Anniv Pikachu EX 1st Ed</v>
      </c>
    </row>
    <row r="485" customFormat="false" ht="15" hidden="false" customHeight="false" outlineLevel="0" collapsed="false">
      <c r="A485" s="11" t="n">
        <v>1</v>
      </c>
      <c r="B485" s="11" t="n">
        <v>484</v>
      </c>
      <c r="C485" s="11" t="s">
        <v>36</v>
      </c>
      <c r="D485" s="11" t="s">
        <v>132</v>
      </c>
      <c r="E485" s="11" t="s">
        <v>135</v>
      </c>
      <c r="F485" s="15" t="n">
        <v>65</v>
      </c>
      <c r="G485" s="15" t="n">
        <f aca="false">IF(I485=TRUE(),"",SUMIFS('Values (Both)'!$D$2:$D$63,'Values (Both)'!$E$2:$E$63,J485))</f>
        <v>3</v>
      </c>
      <c r="H485" s="16" t="n">
        <f aca="false">IF(I485=TRUE(),"",G485-F485)</f>
        <v>-62</v>
      </c>
      <c r="I485" s="17" t="b">
        <f aca="false">FALSE()</f>
        <v>0</v>
      </c>
      <c r="J485" s="13" t="str">
        <f aca="false">A485&amp;"|"&amp;C485</f>
        <v>1|Single Pack Simplified Chinese Gem Series 4</v>
      </c>
    </row>
    <row r="486" customFormat="false" ht="15" hidden="false" customHeight="false" outlineLevel="0" collapsed="false">
      <c r="A486" s="11" t="n">
        <v>1</v>
      </c>
      <c r="B486" s="11" t="n">
        <v>485</v>
      </c>
      <c r="C486" s="11" t="s">
        <v>36</v>
      </c>
      <c r="D486" s="11" t="s">
        <v>132</v>
      </c>
      <c r="E486" s="11" t="s">
        <v>152</v>
      </c>
      <c r="F486" s="15" t="n">
        <v>132</v>
      </c>
      <c r="G486" s="15" t="n">
        <f aca="false">IF(I486=TRUE(),"",SUMIFS('Values (Both)'!$D$2:$D$63,'Values (Both)'!$E$2:$E$63,J486))</f>
        <v>3</v>
      </c>
      <c r="H486" s="16" t="n">
        <f aca="false">IF(I486=TRUE(),"",G486-F486)</f>
        <v>-129</v>
      </c>
      <c r="I486" s="17" t="b">
        <f aca="false">FALSE()</f>
        <v>0</v>
      </c>
      <c r="J486" s="13" t="str">
        <f aca="false">A486&amp;"|"&amp;C486</f>
        <v>1|Single Pack Simplified Chinese Gem Series 4</v>
      </c>
    </row>
    <row r="487" customFormat="false" ht="15" hidden="false" customHeight="false" outlineLevel="0" collapsed="false">
      <c r="A487" s="11" t="n">
        <v>1</v>
      </c>
      <c r="B487" s="11" t="n">
        <v>486</v>
      </c>
      <c r="C487" s="11" t="s">
        <v>36</v>
      </c>
      <c r="D487" s="11" t="s">
        <v>132</v>
      </c>
      <c r="E487" s="11" t="s">
        <v>216</v>
      </c>
      <c r="F487" s="15" t="n">
        <v>124</v>
      </c>
      <c r="G487" s="15" t="n">
        <f aca="false">IF(I487=TRUE(),"",SUMIFS('Values (Both)'!$D$2:$D$63,'Values (Both)'!$E$2:$E$63,J487))</f>
        <v>3</v>
      </c>
      <c r="H487" s="16" t="n">
        <f aca="false">IF(I487=TRUE(),"",G487-F487)</f>
        <v>-121</v>
      </c>
      <c r="I487" s="17" t="b">
        <f aca="false">FALSE()</f>
        <v>0</v>
      </c>
      <c r="J487" s="13" t="str">
        <f aca="false">A487&amp;"|"&amp;C487</f>
        <v>1|Single Pack Simplified Chinese Gem Series 4</v>
      </c>
    </row>
    <row r="488" customFormat="false" ht="15" hidden="false" customHeight="false" outlineLevel="0" collapsed="false">
      <c r="A488" s="11" t="n">
        <v>1</v>
      </c>
      <c r="B488" s="11" t="n">
        <v>487</v>
      </c>
      <c r="C488" s="11" t="s">
        <v>36</v>
      </c>
      <c r="D488" s="11" t="s">
        <v>132</v>
      </c>
      <c r="E488" s="11" t="s">
        <v>135</v>
      </c>
      <c r="F488" s="15" t="n">
        <v>146</v>
      </c>
      <c r="G488" s="15" t="n">
        <f aca="false">IF(I488=TRUE(),"",SUMIFS('Values (Both)'!$D$2:$D$63,'Values (Both)'!$E$2:$E$63,J488))</f>
        <v>3</v>
      </c>
      <c r="H488" s="16" t="n">
        <f aca="false">IF(I488=TRUE(),"",G488-F488)</f>
        <v>-143</v>
      </c>
      <c r="I488" s="17" t="b">
        <f aca="false">FALSE()</f>
        <v>0</v>
      </c>
      <c r="J488" s="13" t="str">
        <f aca="false">A488&amp;"|"&amp;C488</f>
        <v>1|Single Pack Simplified Chinese Gem Series 4</v>
      </c>
    </row>
    <row r="489" customFormat="false" ht="15" hidden="false" customHeight="false" outlineLevel="0" collapsed="false">
      <c r="A489" s="11" t="n">
        <v>1</v>
      </c>
      <c r="B489" s="11" t="n">
        <v>488</v>
      </c>
      <c r="C489" s="11" t="s">
        <v>36</v>
      </c>
      <c r="D489" s="11" t="s">
        <v>132</v>
      </c>
      <c r="E489" s="11" t="s">
        <v>169</v>
      </c>
      <c r="F489" s="15" t="n">
        <v>155</v>
      </c>
      <c r="G489" s="15" t="n">
        <f aca="false">IF(I489=TRUE(),"",SUMIFS('Values (Both)'!$D$2:$D$63,'Values (Both)'!$E$2:$E$63,J489))</f>
        <v>3</v>
      </c>
      <c r="H489" s="16" t="n">
        <f aca="false">IF(I489=TRUE(),"",G489-F489)</f>
        <v>-152</v>
      </c>
      <c r="I489" s="17" t="b">
        <f aca="false">FALSE()</f>
        <v>0</v>
      </c>
      <c r="J489" s="13" t="str">
        <f aca="false">A489&amp;"|"&amp;C489</f>
        <v>1|Single Pack Simplified Chinese Gem Series 4</v>
      </c>
    </row>
    <row r="490" customFormat="false" ht="15" hidden="false" customHeight="false" outlineLevel="0" collapsed="false">
      <c r="A490" s="11" t="n">
        <v>1</v>
      </c>
      <c r="B490" s="11" t="n">
        <v>489</v>
      </c>
      <c r="C490" s="11" t="s">
        <v>36</v>
      </c>
      <c r="D490" s="11" t="s">
        <v>132</v>
      </c>
      <c r="E490" s="11" t="s">
        <v>135</v>
      </c>
      <c r="F490" s="15" t="n">
        <v>175</v>
      </c>
      <c r="G490" s="15" t="n">
        <f aca="false">IF(I490=TRUE(),"",SUMIFS('Values (Both)'!$D$2:$D$63,'Values (Both)'!$E$2:$E$63,J490))</f>
        <v>3</v>
      </c>
      <c r="H490" s="16" t="n">
        <f aca="false">IF(I490=TRUE(),"",G490-F490)</f>
        <v>-172</v>
      </c>
      <c r="I490" s="17" t="b">
        <f aca="false">FALSE()</f>
        <v>0</v>
      </c>
      <c r="J490" s="13" t="str">
        <f aca="false">A490&amp;"|"&amp;C490</f>
        <v>1|Single Pack Simplified Chinese Gem Series 4</v>
      </c>
    </row>
    <row r="491" customFormat="false" ht="15" hidden="false" customHeight="false" outlineLevel="0" collapsed="false">
      <c r="A491" s="11" t="n">
        <v>1</v>
      </c>
      <c r="B491" s="11" t="n">
        <v>490</v>
      </c>
      <c r="C491" s="11" t="s">
        <v>36</v>
      </c>
      <c r="D491" s="11" t="s">
        <v>132</v>
      </c>
      <c r="E491" s="11" t="s">
        <v>220</v>
      </c>
      <c r="F491" s="15" t="n">
        <v>185</v>
      </c>
      <c r="G491" s="15" t="n">
        <f aca="false">IF(I491=TRUE(),"",SUMIFS('Values (Both)'!$D$2:$D$63,'Values (Both)'!$E$2:$E$63,J491))</f>
        <v>3</v>
      </c>
      <c r="H491" s="16" t="n">
        <f aca="false">IF(I491=TRUE(),"",G491-F491)</f>
        <v>-182</v>
      </c>
      <c r="I491" s="17" t="b">
        <f aca="false">FALSE()</f>
        <v>0</v>
      </c>
      <c r="J491" s="13" t="str">
        <f aca="false">A491&amp;"|"&amp;C491</f>
        <v>1|Single Pack Simplified Chinese Gem Series 4</v>
      </c>
    </row>
    <row r="492" customFormat="false" ht="15" hidden="false" customHeight="false" outlineLevel="0" collapsed="false">
      <c r="A492" s="11" t="n">
        <v>1</v>
      </c>
      <c r="B492" s="11" t="n">
        <v>491</v>
      </c>
      <c r="C492" s="11" t="s">
        <v>36</v>
      </c>
      <c r="D492" s="11" t="s">
        <v>132</v>
      </c>
      <c r="E492" s="11" t="s">
        <v>135</v>
      </c>
      <c r="F492" s="15" t="n">
        <v>200</v>
      </c>
      <c r="G492" s="15" t="n">
        <f aca="false">IF(I492=TRUE(),"",SUMIFS('Values (Both)'!$D$2:$D$63,'Values (Both)'!$E$2:$E$63,J492))</f>
        <v>3</v>
      </c>
      <c r="H492" s="16" t="n">
        <f aca="false">IF(I492=TRUE(),"",G492-F492)</f>
        <v>-197</v>
      </c>
      <c r="I492" s="17" t="b">
        <f aca="false">FALSE()</f>
        <v>0</v>
      </c>
      <c r="J492" s="13" t="str">
        <f aca="false">A492&amp;"|"&amp;C492</f>
        <v>1|Single Pack Simplified Chinese Gem Series 4</v>
      </c>
    </row>
    <row r="493" customFormat="false" ht="15" hidden="false" customHeight="false" outlineLevel="0" collapsed="false">
      <c r="A493" s="11" t="n">
        <v>1</v>
      </c>
      <c r="B493" s="11" t="n">
        <v>492</v>
      </c>
      <c r="C493" s="11" t="s">
        <v>58</v>
      </c>
      <c r="D493" s="11" t="s">
        <v>142</v>
      </c>
      <c r="E493" s="11" t="s">
        <v>211</v>
      </c>
      <c r="F493" s="15" t="n">
        <v>205</v>
      </c>
      <c r="G493" s="15" t="n">
        <f aca="false">IF(I493=TRUE(),"",SUMIFS('Values (Both)'!$D$2:$D$63,'Values (Both)'!$E$2:$E$63,J493))</f>
        <v>327.5</v>
      </c>
      <c r="H493" s="16" t="n">
        <f aca="false">IF(I493=TRUE(),"",G493-F493)</f>
        <v>122.5</v>
      </c>
      <c r="I493" s="17" t="b">
        <f aca="false">FALSE()</f>
        <v>0</v>
      </c>
      <c r="J493" s="13" t="str">
        <f aca="false">A493&amp;"|"&amp;C493</f>
        <v>1|50x Journey Together</v>
      </c>
    </row>
    <row r="494" customFormat="false" ht="15" hidden="false" customHeight="false" outlineLevel="0" collapsed="false">
      <c r="A494" s="11" t="n">
        <v>1</v>
      </c>
      <c r="B494" s="11" t="n">
        <v>493</v>
      </c>
      <c r="C494" s="11" t="s">
        <v>43</v>
      </c>
      <c r="D494" s="11" t="s">
        <v>142</v>
      </c>
      <c r="E494" s="11" t="s">
        <v>221</v>
      </c>
      <c r="F494" s="15" t="n">
        <v>180</v>
      </c>
      <c r="G494" s="15" t="n">
        <f aca="false">IF(I494=TRUE(),"",SUMIFS('Values (Both)'!$D$2:$D$63,'Values (Both)'!$E$2:$E$63,J494))</f>
        <v>639</v>
      </c>
      <c r="H494" s="16" t="n">
        <f aca="false">IF(I494=TRUE(),"",G494-F494)</f>
        <v>459</v>
      </c>
      <c r="I494" s="17" t="b">
        <f aca="false">FALSE()</f>
        <v>0</v>
      </c>
      <c r="J494" s="13" t="str">
        <f aca="false">A494&amp;"|"&amp;C494</f>
        <v>1|50x Obsidian Flames</v>
      </c>
    </row>
    <row r="495" customFormat="false" ht="15" hidden="false" customHeight="false" outlineLevel="0" collapsed="false">
      <c r="A495" s="11" t="n">
        <v>1</v>
      </c>
      <c r="B495" s="11" t="n">
        <v>494</v>
      </c>
      <c r="C495" s="11" t="s">
        <v>36</v>
      </c>
      <c r="D495" s="11" t="s">
        <v>132</v>
      </c>
      <c r="E495" s="11" t="s">
        <v>192</v>
      </c>
      <c r="F495" s="15" t="n">
        <v>101</v>
      </c>
      <c r="G495" s="15" t="n">
        <f aca="false">IF(I495=TRUE(),"",SUMIFS('Values (Both)'!$D$2:$D$63,'Values (Both)'!$E$2:$E$63,J495))</f>
        <v>3</v>
      </c>
      <c r="H495" s="16" t="n">
        <f aca="false">IF(I495=TRUE(),"",G495-F495)</f>
        <v>-98</v>
      </c>
      <c r="I495" s="17" t="b">
        <f aca="false">FALSE()</f>
        <v>0</v>
      </c>
      <c r="J495" s="13" t="str">
        <f aca="false">A495&amp;"|"&amp;C495</f>
        <v>1|Single Pack Simplified Chinese Gem Series 4</v>
      </c>
    </row>
    <row r="496" customFormat="false" ht="15" hidden="false" customHeight="false" outlineLevel="0" collapsed="false">
      <c r="A496" s="11" t="n">
        <v>1</v>
      </c>
      <c r="B496" s="11" t="n">
        <v>495</v>
      </c>
      <c r="C496" s="11" t="s">
        <v>36</v>
      </c>
      <c r="D496" s="11" t="s">
        <v>132</v>
      </c>
      <c r="E496" s="11" t="s">
        <v>222</v>
      </c>
      <c r="F496" s="15" t="n">
        <v>122</v>
      </c>
      <c r="G496" s="15" t="n">
        <f aca="false">IF(I496=TRUE(),"",SUMIFS('Values (Both)'!$D$2:$D$63,'Values (Both)'!$E$2:$E$63,J496))</f>
        <v>3</v>
      </c>
      <c r="H496" s="16" t="n">
        <f aca="false">IF(I496=TRUE(),"",G496-F496)</f>
        <v>-119</v>
      </c>
      <c r="I496" s="17" t="b">
        <f aca="false">FALSE()</f>
        <v>0</v>
      </c>
      <c r="J496" s="13" t="str">
        <f aca="false">A496&amp;"|"&amp;C496</f>
        <v>1|Single Pack Simplified Chinese Gem Series 4</v>
      </c>
    </row>
    <row r="497" customFormat="false" ht="15" hidden="false" customHeight="false" outlineLevel="0" collapsed="false">
      <c r="A497" s="11" t="n">
        <v>1</v>
      </c>
      <c r="B497" s="11" t="n">
        <v>496</v>
      </c>
      <c r="C497" s="11" t="s">
        <v>36</v>
      </c>
      <c r="D497" s="11" t="s">
        <v>132</v>
      </c>
      <c r="E497" s="11" t="s">
        <v>192</v>
      </c>
      <c r="F497" s="15" t="n">
        <v>153</v>
      </c>
      <c r="G497" s="15" t="n">
        <f aca="false">IF(I497=TRUE(),"",SUMIFS('Values (Both)'!$D$2:$D$63,'Values (Both)'!$E$2:$E$63,J497))</f>
        <v>3</v>
      </c>
      <c r="H497" s="16" t="n">
        <f aca="false">IF(I497=TRUE(),"",G497-F497)</f>
        <v>-150</v>
      </c>
      <c r="I497" s="17" t="b">
        <f aca="false">FALSE()</f>
        <v>0</v>
      </c>
      <c r="J497" s="13" t="str">
        <f aca="false">A497&amp;"|"&amp;C497</f>
        <v>1|Single Pack Simplified Chinese Gem Series 4</v>
      </c>
    </row>
    <row r="498" customFormat="false" ht="15" hidden="false" customHeight="false" outlineLevel="0" collapsed="false">
      <c r="A498" s="11" t="n">
        <v>1</v>
      </c>
      <c r="B498" s="11" t="n">
        <v>497</v>
      </c>
      <c r="C498" s="11" t="s">
        <v>45</v>
      </c>
      <c r="D498" s="11" t="s">
        <v>142</v>
      </c>
      <c r="E498" s="11" t="s">
        <v>135</v>
      </c>
      <c r="F498" s="15" t="n">
        <v>185</v>
      </c>
      <c r="G498" s="15" t="n">
        <f aca="false">IF(I498=TRUE(),"",SUMIFS('Values (Both)'!$D$2:$D$63,'Values (Both)'!$E$2:$E$63,J498))</f>
        <v>680</v>
      </c>
      <c r="H498" s="16" t="n">
        <f aca="false">IF(I498=TRUE(),"",G498-F498)</f>
        <v>495</v>
      </c>
      <c r="I498" s="17" t="b">
        <f aca="false">FALSE()</f>
        <v>0</v>
      </c>
      <c r="J498" s="13" t="str">
        <f aca="false">A498&amp;"|"&amp;C498</f>
        <v>1|50x Ascended Heroes</v>
      </c>
    </row>
    <row r="499" customFormat="false" ht="15" hidden="false" customHeight="false" outlineLevel="0" collapsed="false">
      <c r="A499" s="11" t="n">
        <v>1</v>
      </c>
      <c r="B499" s="11" t="n">
        <v>498</v>
      </c>
      <c r="C499" s="11" t="s">
        <v>36</v>
      </c>
      <c r="D499" s="11" t="s">
        <v>132</v>
      </c>
      <c r="E499" s="11" t="s">
        <v>196</v>
      </c>
      <c r="F499" s="15" t="n">
        <v>69</v>
      </c>
      <c r="G499" s="15" t="n">
        <f aca="false">IF(I499=TRUE(),"",SUMIFS('Values (Both)'!$D$2:$D$63,'Values (Both)'!$E$2:$E$63,J499))</f>
        <v>3</v>
      </c>
      <c r="H499" s="16" t="n">
        <f aca="false">IF(I499=TRUE(),"",G499-F499)</f>
        <v>-66</v>
      </c>
      <c r="I499" s="17" t="b">
        <f aca="false">FALSE()</f>
        <v>0</v>
      </c>
      <c r="J499" s="13" t="str">
        <f aca="false">A499&amp;"|"&amp;C499</f>
        <v>1|Single Pack Simplified Chinese Gem Series 4</v>
      </c>
    </row>
    <row r="500" customFormat="false" ht="15" hidden="false" customHeight="false" outlineLevel="0" collapsed="false">
      <c r="A500" s="11" t="n">
        <v>1</v>
      </c>
      <c r="B500" s="11" t="n">
        <v>499</v>
      </c>
      <c r="C500" s="11" t="s">
        <v>58</v>
      </c>
      <c r="D500" s="11" t="s">
        <v>142</v>
      </c>
      <c r="E500" s="11" t="s">
        <v>223</v>
      </c>
      <c r="F500" s="15" t="n">
        <v>84</v>
      </c>
      <c r="G500" s="15" t="n">
        <f aca="false">IF(I500=TRUE(),"",SUMIFS('Values (Both)'!$D$2:$D$63,'Values (Both)'!$E$2:$E$63,J500))</f>
        <v>327.5</v>
      </c>
      <c r="H500" s="16" t="n">
        <f aca="false">IF(I500=TRUE(),"",G500-F500)</f>
        <v>243.5</v>
      </c>
      <c r="I500" s="17" t="b">
        <f aca="false">FALSE()</f>
        <v>0</v>
      </c>
      <c r="J500" s="13" t="str">
        <f aca="false">A500&amp;"|"&amp;C500</f>
        <v>1|50x Journey Together</v>
      </c>
    </row>
    <row r="501" customFormat="false" ht="15" hidden="false" customHeight="false" outlineLevel="0" collapsed="false">
      <c r="A501" s="11" t="n">
        <v>1</v>
      </c>
      <c r="B501" s="11" t="n">
        <v>500</v>
      </c>
      <c r="C501" s="11" t="s">
        <v>36</v>
      </c>
      <c r="D501" s="11" t="s">
        <v>132</v>
      </c>
      <c r="E501" s="11" t="s">
        <v>224</v>
      </c>
      <c r="F501" s="15" t="n">
        <v>49</v>
      </c>
      <c r="G501" s="15" t="n">
        <f aca="false">IF(I501=TRUE(),"",SUMIFS('Values (Both)'!$D$2:$D$63,'Values (Both)'!$E$2:$E$63,J501))</f>
        <v>3</v>
      </c>
      <c r="H501" s="16" t="n">
        <f aca="false">IF(I501=TRUE(),"",G501-F501)</f>
        <v>-46</v>
      </c>
      <c r="I501" s="17" t="b">
        <f aca="false">FALSE()</f>
        <v>0</v>
      </c>
      <c r="J501" s="13" t="str">
        <f aca="false">A501&amp;"|"&amp;C501</f>
        <v>1|Single Pack Simplified Chinese Gem Series 4</v>
      </c>
    </row>
    <row r="502" customFormat="false" ht="15" hidden="false" customHeight="false" outlineLevel="0" collapsed="false">
      <c r="A502" s="11" t="n">
        <v>1</v>
      </c>
      <c r="B502" s="11" t="n">
        <v>501</v>
      </c>
      <c r="C502" s="11" t="s">
        <v>47</v>
      </c>
      <c r="D502" s="11" t="s">
        <v>142</v>
      </c>
      <c r="E502" s="11" t="s">
        <v>223</v>
      </c>
      <c r="F502" s="15" t="n">
        <v>75</v>
      </c>
      <c r="G502" s="15" t="n">
        <f aca="false">IF(I502=TRUE(),"",SUMIFS('Values (Both)'!$D$2:$D$63,'Values (Both)'!$E$2:$E$63,J502))</f>
        <v>421.5</v>
      </c>
      <c r="H502" s="16" t="n">
        <f aca="false">IF(I502=TRUE(),"",G502-F502)</f>
        <v>346.5</v>
      </c>
      <c r="I502" s="17" t="b">
        <f aca="false">FALSE()</f>
        <v>0</v>
      </c>
      <c r="J502" s="13" t="str">
        <f aca="false">A502&amp;"|"&amp;C502</f>
        <v>1|50x Paradox Rift</v>
      </c>
    </row>
    <row r="503" customFormat="false" ht="15" hidden="false" customHeight="false" outlineLevel="0" collapsed="false">
      <c r="A503" s="11" t="n">
        <v>1</v>
      </c>
      <c r="B503" s="11" t="n">
        <v>502</v>
      </c>
      <c r="C503" s="11" t="s">
        <v>36</v>
      </c>
      <c r="D503" s="11" t="s">
        <v>132</v>
      </c>
      <c r="E503" s="11" t="s">
        <v>225</v>
      </c>
      <c r="F503" s="15" t="n">
        <v>1</v>
      </c>
      <c r="G503" s="15" t="n">
        <f aca="false">IF(I503=TRUE(),"",SUMIFS('Values (Both)'!$D$2:$D$63,'Values (Both)'!$E$2:$E$63,J503))</f>
        <v>3</v>
      </c>
      <c r="H503" s="16" t="n">
        <f aca="false">IF(I503=TRUE(),"",G503-F503)</f>
        <v>2</v>
      </c>
      <c r="I503" s="17" t="b">
        <f aca="false">FALSE()</f>
        <v>0</v>
      </c>
      <c r="J503" s="13" t="str">
        <f aca="false">A503&amp;"|"&amp;C503</f>
        <v>1|Single Pack Simplified Chinese Gem Series 4</v>
      </c>
    </row>
    <row r="504" customFormat="false" ht="15" hidden="false" customHeight="false" outlineLevel="0" collapsed="false">
      <c r="A504" s="11" t="n">
        <v>1</v>
      </c>
      <c r="B504" s="11" t="n">
        <v>503</v>
      </c>
      <c r="C504" s="11" t="s">
        <v>37</v>
      </c>
      <c r="D504" s="11" t="s">
        <v>141</v>
      </c>
      <c r="E504" s="11" t="s">
        <v>226</v>
      </c>
      <c r="F504" s="15" t="n">
        <v>2</v>
      </c>
      <c r="G504" s="15" t="str">
        <f aca="false">IF(I504=TRUE(),"",SUMIFS('Values (Both)'!$D$2:$D$63,'Values (Both)'!$E$2:$E$63,J504))</f>
        <v/>
      </c>
      <c r="H504" s="16" t="str">
        <f aca="false">IF(I504=TRUE(),"",G504-F504)</f>
        <v/>
      </c>
      <c r="I504" s="17" t="b">
        <f aca="false">TRUE()</f>
        <v>1</v>
      </c>
      <c r="J504" s="13" t="str">
        <f aca="false">A504&amp;"|"&amp;C504</f>
        <v>1|DECLINED (no product)</v>
      </c>
    </row>
    <row r="505" customFormat="false" ht="15" hidden="false" customHeight="false" outlineLevel="0" collapsed="false">
      <c r="A505" s="11" t="n">
        <v>1</v>
      </c>
      <c r="B505" s="11" t="n">
        <v>504</v>
      </c>
      <c r="C505" s="11" t="s">
        <v>36</v>
      </c>
      <c r="D505" s="11" t="s">
        <v>132</v>
      </c>
      <c r="E505" s="11" t="s">
        <v>227</v>
      </c>
      <c r="F505" s="15" t="n">
        <v>2</v>
      </c>
      <c r="G505" s="15" t="n">
        <f aca="false">IF(I505=TRUE(),"",SUMIFS('Values (Both)'!$D$2:$D$63,'Values (Both)'!$E$2:$E$63,J505))</f>
        <v>3</v>
      </c>
      <c r="H505" s="16" t="n">
        <f aca="false">IF(I505=TRUE(),"",G505-F505)</f>
        <v>1</v>
      </c>
      <c r="I505" s="17" t="b">
        <f aca="false">FALSE()</f>
        <v>0</v>
      </c>
      <c r="J505" s="13" t="str">
        <f aca="false">A505&amp;"|"&amp;C505</f>
        <v>1|Single Pack Simplified Chinese Gem Series 4</v>
      </c>
    </row>
    <row r="506" customFormat="false" ht="15" hidden="false" customHeight="false" outlineLevel="0" collapsed="false">
      <c r="A506" s="11" t="n">
        <v>1</v>
      </c>
      <c r="B506" s="11" t="n">
        <v>505</v>
      </c>
      <c r="C506" s="11" t="s">
        <v>36</v>
      </c>
      <c r="D506" s="11" t="s">
        <v>132</v>
      </c>
      <c r="E506" s="11" t="s">
        <v>224</v>
      </c>
      <c r="F506" s="15" t="n">
        <v>3</v>
      </c>
      <c r="G506" s="15" t="n">
        <f aca="false">IF(I506=TRUE(),"",SUMIFS('Values (Both)'!$D$2:$D$63,'Values (Both)'!$E$2:$E$63,J506))</f>
        <v>3</v>
      </c>
      <c r="H506" s="16" t="n">
        <f aca="false">IF(I506=TRUE(),"",G506-F506)</f>
        <v>0</v>
      </c>
      <c r="I506" s="17" t="b">
        <f aca="false">FALSE()</f>
        <v>0</v>
      </c>
      <c r="J506" s="13" t="str">
        <f aca="false">A506&amp;"|"&amp;C506</f>
        <v>1|Single Pack Simplified Chinese Gem Series 4</v>
      </c>
    </row>
    <row r="507" customFormat="false" ht="15" hidden="false" customHeight="false" outlineLevel="0" collapsed="false">
      <c r="A507" s="11" t="n">
        <v>1</v>
      </c>
      <c r="B507" s="11" t="n">
        <v>506</v>
      </c>
      <c r="C507" s="11" t="s">
        <v>36</v>
      </c>
      <c r="D507" s="11" t="s">
        <v>132</v>
      </c>
      <c r="E507" s="11" t="s">
        <v>225</v>
      </c>
      <c r="F507" s="15" t="n">
        <v>1</v>
      </c>
      <c r="G507" s="15" t="n">
        <f aca="false">IF(I507=TRUE(),"",SUMIFS('Values (Both)'!$D$2:$D$63,'Values (Both)'!$E$2:$E$63,J507))</f>
        <v>3</v>
      </c>
      <c r="H507" s="16" t="n">
        <f aca="false">IF(I507=TRUE(),"",G507-F507)</f>
        <v>2</v>
      </c>
      <c r="I507" s="17" t="b">
        <f aca="false">FALSE()</f>
        <v>0</v>
      </c>
      <c r="J507" s="13" t="str">
        <f aca="false">A507&amp;"|"&amp;C507</f>
        <v>1|Single Pack Simplified Chinese Gem Series 4</v>
      </c>
    </row>
    <row r="508" customFormat="false" ht="15" hidden="false" customHeight="false" outlineLevel="0" collapsed="false">
      <c r="A508" s="11" t="n">
        <v>1</v>
      </c>
      <c r="B508" s="11" t="n">
        <v>507</v>
      </c>
      <c r="C508" s="11" t="s">
        <v>36</v>
      </c>
      <c r="D508" s="11" t="s">
        <v>132</v>
      </c>
      <c r="E508" s="11" t="s">
        <v>228</v>
      </c>
      <c r="F508" s="15" t="n">
        <v>3</v>
      </c>
      <c r="G508" s="15" t="n">
        <f aca="false">IF(I508=TRUE(),"",SUMIFS('Values (Both)'!$D$2:$D$63,'Values (Both)'!$E$2:$E$63,J508))</f>
        <v>3</v>
      </c>
      <c r="H508" s="16" t="n">
        <f aca="false">IF(I508=TRUE(),"",G508-F508)</f>
        <v>0</v>
      </c>
      <c r="I508" s="17" t="b">
        <f aca="false">FALSE()</f>
        <v>0</v>
      </c>
      <c r="J508" s="13" t="str">
        <f aca="false">A508&amp;"|"&amp;C508</f>
        <v>1|Single Pack Simplified Chinese Gem Series 4</v>
      </c>
    </row>
    <row r="509" customFormat="false" ht="15" hidden="false" customHeight="false" outlineLevel="0" collapsed="false">
      <c r="A509" s="11" t="n">
        <v>1</v>
      </c>
      <c r="B509" s="11" t="n">
        <v>508</v>
      </c>
      <c r="C509" s="11" t="s">
        <v>36</v>
      </c>
      <c r="D509" s="11" t="s">
        <v>132</v>
      </c>
      <c r="E509" s="11" t="s">
        <v>229</v>
      </c>
      <c r="F509" s="15" t="n">
        <v>5</v>
      </c>
      <c r="G509" s="15" t="n">
        <f aca="false">IF(I509=TRUE(),"",SUMIFS('Values (Both)'!$D$2:$D$63,'Values (Both)'!$E$2:$E$63,J509))</f>
        <v>3</v>
      </c>
      <c r="H509" s="16" t="n">
        <f aca="false">IF(I509=TRUE(),"",G509-F509)</f>
        <v>-2</v>
      </c>
      <c r="I509" s="17" t="b">
        <f aca="false">FALSE()</f>
        <v>0</v>
      </c>
      <c r="J509" s="13" t="str">
        <f aca="false">A509&amp;"|"&amp;C509</f>
        <v>1|Single Pack Simplified Chinese Gem Series 4</v>
      </c>
    </row>
    <row r="510" customFormat="false" ht="15" hidden="false" customHeight="false" outlineLevel="0" collapsed="false">
      <c r="A510" s="11" t="n">
        <v>2</v>
      </c>
      <c r="B510" s="11" t="n">
        <v>1</v>
      </c>
      <c r="C510" s="11" t="s">
        <v>106</v>
      </c>
      <c r="D510" s="11" t="s">
        <v>148</v>
      </c>
      <c r="E510" s="11" t="s">
        <v>230</v>
      </c>
      <c r="F510" s="15" t="n">
        <v>175</v>
      </c>
      <c r="G510" s="15" t="n">
        <f aca="false">IF(I510=TRUE(),"",SUMIFS('Values (Both)'!$D$2:$D$63,'Values (Both)'!$E$2:$E$63,J510))</f>
        <v>3200</v>
      </c>
      <c r="H510" s="16" t="n">
        <f aca="false">IF(I510=TRUE(),"",G510-F510)</f>
        <v>3025</v>
      </c>
      <c r="I510" s="17" t="b">
        <f aca="false">FALSE()</f>
        <v>0</v>
      </c>
      <c r="J510" s="13" t="str">
        <f aca="false">A510&amp;"|"&amp;C510</f>
        <v>2|#3ancientmew</v>
      </c>
    </row>
    <row r="511" customFormat="false" ht="15" hidden="false" customHeight="false" outlineLevel="0" collapsed="false">
      <c r="A511" s="11" t="n">
        <v>2</v>
      </c>
      <c r="B511" s="11" t="n">
        <v>2</v>
      </c>
      <c r="C511" s="11" t="s">
        <v>110</v>
      </c>
      <c r="D511" s="11" t="s">
        <v>148</v>
      </c>
      <c r="E511" s="11" t="s">
        <v>231</v>
      </c>
      <c r="F511" s="15" t="n">
        <v>195</v>
      </c>
      <c r="G511" s="15" t="n">
        <f aca="false">IF(I511=TRUE(),"",SUMIFS('Values (Both)'!$D$2:$D$63,'Values (Both)'!$E$2:$E$63,J511))</f>
        <v>2388.54</v>
      </c>
      <c r="H511" s="16" t="n">
        <f aca="false">IF(I511=TRUE(),"",G511-F511)</f>
        <v>2193.54</v>
      </c>
      <c r="I511" s="17" t="b">
        <f aca="false">FALSE()</f>
        <v>0</v>
      </c>
      <c r="J511" s="13" t="str">
        <f aca="false">A511&amp;"|"&amp;C511</f>
        <v>2|#5pikachuex</v>
      </c>
    </row>
    <row r="512" customFormat="false" ht="15" hidden="false" customHeight="false" outlineLevel="0" collapsed="false">
      <c r="A512" s="11" t="n">
        <v>2</v>
      </c>
      <c r="B512" s="11" t="n">
        <v>3</v>
      </c>
      <c r="C512" s="11" t="s">
        <v>100</v>
      </c>
      <c r="D512" s="11" t="s">
        <v>159</v>
      </c>
      <c r="E512" s="11" t="s">
        <v>232</v>
      </c>
      <c r="F512" s="15" t="n">
        <v>205</v>
      </c>
      <c r="G512" s="15" t="n">
        <f aca="false">IF(I512=TRUE(),"",SUMIFS('Values (Both)'!$D$2:$D$63,'Values (Both)'!$E$2:$E$63,J512))</f>
        <v>1250</v>
      </c>
      <c r="H512" s="16" t="n">
        <f aca="false">IF(I512=TRUE(),"",G512-F512)</f>
        <v>1045</v>
      </c>
      <c r="I512" s="17" t="b">
        <f aca="false">FALSE()</f>
        <v>0</v>
      </c>
      <c r="J512" s="13" t="str">
        <f aca="false">A512&amp;"|"&amp;C512</f>
        <v>2|SPCPE</v>
      </c>
    </row>
    <row r="513" customFormat="false" ht="15" hidden="false" customHeight="false" outlineLevel="0" collapsed="false">
      <c r="A513" s="11" t="n">
        <v>2</v>
      </c>
      <c r="B513" s="11" t="n">
        <v>4</v>
      </c>
      <c r="C513" s="11" t="s">
        <v>98</v>
      </c>
      <c r="D513" s="11" t="s">
        <v>194</v>
      </c>
      <c r="E513" s="11" t="s">
        <v>145</v>
      </c>
      <c r="F513" s="15" t="n">
        <v>215</v>
      </c>
      <c r="G513" s="15" t="n">
        <f aca="false">IF(I513=TRUE(),"",SUMIFS('Values (Both)'!$D$2:$D$63,'Values (Both)'!$E$2:$E$63,J513))</f>
        <v>9540</v>
      </c>
      <c r="H513" s="16" t="n">
        <f aca="false">IF(I513=TRUE(),"",G513-F513)</f>
        <v>9325</v>
      </c>
      <c r="I513" s="17" t="b">
        <f aca="false">FALSE()</f>
        <v>0</v>
      </c>
      <c r="J513" s="13" t="str">
        <f aca="false">A513&amp;"|"&amp;C513</f>
        <v>2|B1000DR</v>
      </c>
    </row>
    <row r="514" customFormat="false" ht="15" hidden="false" customHeight="false" outlineLevel="0" collapsed="false">
      <c r="A514" s="11" t="n">
        <v>2</v>
      </c>
      <c r="B514" s="11" t="n">
        <v>5</v>
      </c>
      <c r="C514" s="11" t="s">
        <v>84</v>
      </c>
      <c r="D514" s="11" t="s">
        <v>142</v>
      </c>
      <c r="E514" s="11" t="s">
        <v>233</v>
      </c>
      <c r="F514" s="15" t="n">
        <v>231</v>
      </c>
      <c r="G514" s="15" t="n">
        <f aca="false">IF(I514=TRUE(),"",SUMIFS('Values (Both)'!$D$2:$D$63,'Values (Both)'!$E$2:$E$63,J514))</f>
        <v>625</v>
      </c>
      <c r="H514" s="16" t="n">
        <f aca="false">IF(I514=TRUE(),"",G514-F514)</f>
        <v>394</v>
      </c>
      <c r="I514" s="17" t="b">
        <f aca="false">FALSE()</f>
        <v>0</v>
      </c>
      <c r="J514" s="13" t="str">
        <f aca="false">A514&amp;"|"&amp;C514</f>
        <v>2|B100CR</v>
      </c>
    </row>
    <row r="515" customFormat="false" ht="15" hidden="false" customHeight="false" outlineLevel="0" collapsed="false">
      <c r="A515" s="11" t="n">
        <v>2</v>
      </c>
      <c r="B515" s="11" t="n">
        <v>6</v>
      </c>
      <c r="C515" s="11" t="s">
        <v>86</v>
      </c>
      <c r="D515" s="11" t="s">
        <v>142</v>
      </c>
      <c r="E515" s="11" t="s">
        <v>234</v>
      </c>
      <c r="F515" s="15" t="n">
        <v>196</v>
      </c>
      <c r="G515" s="15" t="n">
        <f aca="false">IF(I515=TRUE(),"",SUMIFS('Values (Both)'!$D$2:$D$63,'Values (Both)'!$E$2:$E$63,J515))</f>
        <v>598</v>
      </c>
      <c r="H515" s="16" t="n">
        <f aca="false">IF(I515=TRUE(),"",G515-F515)</f>
        <v>402</v>
      </c>
      <c r="I515" s="17" t="b">
        <f aca="false">FALSE()</f>
        <v>0</v>
      </c>
      <c r="J515" s="13" t="str">
        <f aca="false">A515&amp;"|"&amp;C515</f>
        <v>2|B100PO</v>
      </c>
    </row>
    <row r="516" customFormat="false" ht="15" hidden="false" customHeight="false" outlineLevel="0" collapsed="false">
      <c r="A516" s="11" t="n">
        <v>2</v>
      </c>
      <c r="B516" s="11" t="n">
        <v>7</v>
      </c>
      <c r="C516" s="11" t="s">
        <v>96</v>
      </c>
      <c r="D516" s="11" t="s">
        <v>142</v>
      </c>
      <c r="E516" s="11" t="s">
        <v>235</v>
      </c>
      <c r="F516" s="15" t="n">
        <v>235</v>
      </c>
      <c r="G516" s="15" t="n">
        <f aca="false">IF(I516=TRUE(),"",SUMIFS('Values (Both)'!$D$2:$D$63,'Values (Both)'!$E$2:$E$63,J516))</f>
        <v>4077</v>
      </c>
      <c r="H516" s="16" t="n">
        <f aca="false">IF(I516=TRUE(),"",G516-F516)</f>
        <v>3842</v>
      </c>
      <c r="I516" s="17" t="b">
        <f aca="false">FALSE()</f>
        <v>0</v>
      </c>
      <c r="J516" s="13" t="str">
        <f aca="false">A516&amp;"|"&amp;C516</f>
        <v>2|B300ASC</v>
      </c>
    </row>
    <row r="517" customFormat="false" ht="15" hidden="false" customHeight="false" outlineLevel="0" collapsed="false">
      <c r="A517" s="11" t="n">
        <v>2</v>
      </c>
      <c r="B517" s="11" t="n">
        <v>8</v>
      </c>
      <c r="C517" s="11" t="s">
        <v>74</v>
      </c>
      <c r="D517" s="11" t="s">
        <v>184</v>
      </c>
      <c r="E517" s="11" t="s">
        <v>233</v>
      </c>
      <c r="F517" s="15" t="n">
        <v>200</v>
      </c>
      <c r="G517" s="15" t="n">
        <f aca="false">IF(I517=TRUE(),"",SUMIFS('Values (Both)'!$D$2:$D$63,'Values (Both)'!$E$2:$E$63,J517))</f>
        <v>130</v>
      </c>
      <c r="H517" s="16" t="n">
        <f aca="false">IF(I517=TRUE(),"",G517-F517)</f>
        <v>-70</v>
      </c>
      <c r="I517" s="17" t="b">
        <f aca="false">FALSE()</f>
        <v>0</v>
      </c>
      <c r="J517" s="13" t="str">
        <f aca="false">A517&amp;"|"&amp;C517</f>
        <v>2|ETBDR</v>
      </c>
    </row>
    <row r="518" customFormat="false" ht="15" hidden="false" customHeight="false" outlineLevel="0" collapsed="false">
      <c r="A518" s="11" t="n">
        <v>2</v>
      </c>
      <c r="B518" s="11" t="n">
        <v>9</v>
      </c>
      <c r="C518" s="11" t="s">
        <v>74</v>
      </c>
      <c r="D518" s="11" t="s">
        <v>184</v>
      </c>
      <c r="E518" s="11" t="s">
        <v>143</v>
      </c>
      <c r="F518" s="15" t="n">
        <v>215</v>
      </c>
      <c r="G518" s="15" t="n">
        <f aca="false">IF(I518=TRUE(),"",SUMIFS('Values (Both)'!$D$2:$D$63,'Values (Both)'!$E$2:$E$63,J518))</f>
        <v>130</v>
      </c>
      <c r="H518" s="16" t="n">
        <f aca="false">IF(I518=TRUE(),"",G518-F518)</f>
        <v>-85</v>
      </c>
      <c r="I518" s="17" t="b">
        <f aca="false">FALSE()</f>
        <v>0</v>
      </c>
      <c r="J518" s="13" t="str">
        <f aca="false">A518&amp;"|"&amp;C518</f>
        <v>2|ETBDR</v>
      </c>
    </row>
    <row r="519" customFormat="false" ht="15" hidden="false" customHeight="false" outlineLevel="0" collapsed="false">
      <c r="A519" s="11" t="n">
        <v>2</v>
      </c>
      <c r="B519" s="11" t="n">
        <v>10</v>
      </c>
      <c r="C519" s="11" t="s">
        <v>74</v>
      </c>
      <c r="D519" s="11" t="s">
        <v>184</v>
      </c>
      <c r="E519" s="11" t="s">
        <v>175</v>
      </c>
      <c r="F519" s="15" t="n">
        <v>212</v>
      </c>
      <c r="G519" s="15" t="n">
        <f aca="false">IF(I519=TRUE(),"",SUMIFS('Values (Both)'!$D$2:$D$63,'Values (Both)'!$E$2:$E$63,J519))</f>
        <v>130</v>
      </c>
      <c r="H519" s="16" t="n">
        <f aca="false">IF(I519=TRUE(),"",G519-F519)</f>
        <v>-82</v>
      </c>
      <c r="I519" s="17" t="b">
        <f aca="false">FALSE()</f>
        <v>0</v>
      </c>
      <c r="J519" s="13" t="str">
        <f aca="false">A519&amp;"|"&amp;C519</f>
        <v>2|ETBDR</v>
      </c>
    </row>
    <row r="520" customFormat="false" ht="15" hidden="false" customHeight="false" outlineLevel="0" collapsed="false">
      <c r="A520" s="11" t="n">
        <v>2</v>
      </c>
      <c r="B520" s="11" t="n">
        <v>11</v>
      </c>
      <c r="C520" s="11" t="s">
        <v>74</v>
      </c>
      <c r="D520" s="11" t="s">
        <v>184</v>
      </c>
      <c r="E520" s="11" t="s">
        <v>236</v>
      </c>
      <c r="F520" s="15" t="n">
        <v>220</v>
      </c>
      <c r="G520" s="15" t="n">
        <f aca="false">IF(I520=TRUE(),"",SUMIFS('Values (Both)'!$D$2:$D$63,'Values (Both)'!$E$2:$E$63,J520))</f>
        <v>130</v>
      </c>
      <c r="H520" s="16" t="n">
        <f aca="false">IF(I520=TRUE(),"",G520-F520)</f>
        <v>-90</v>
      </c>
      <c r="I520" s="17" t="b">
        <f aca="false">FALSE()</f>
        <v>0</v>
      </c>
      <c r="J520" s="13" t="str">
        <f aca="false">A520&amp;"|"&amp;C520</f>
        <v>2|ETBDR</v>
      </c>
    </row>
    <row r="521" customFormat="false" ht="15" hidden="false" customHeight="false" outlineLevel="0" collapsed="false">
      <c r="A521" s="11" t="n">
        <v>2</v>
      </c>
      <c r="B521" s="11" t="n">
        <v>12</v>
      </c>
      <c r="C521" s="11" t="s">
        <v>76</v>
      </c>
      <c r="D521" s="11" t="s">
        <v>184</v>
      </c>
      <c r="E521" s="11" t="s">
        <v>237</v>
      </c>
      <c r="F521" s="15" t="n">
        <v>247</v>
      </c>
      <c r="G521" s="15" t="n">
        <f aca="false">IF(I521=TRUE(),"",SUMIFS('Values (Both)'!$D$2:$D$63,'Values (Both)'!$E$2:$E$63,J521))</f>
        <v>70</v>
      </c>
      <c r="H521" s="16" t="n">
        <f aca="false">IF(I521=TRUE(),"",G521-F521)</f>
        <v>-177</v>
      </c>
      <c r="I521" s="17" t="b">
        <f aca="false">FALSE()</f>
        <v>0</v>
      </c>
      <c r="J521" s="13" t="str">
        <f aca="false">A521&amp;"|"&amp;C521</f>
        <v>2|ETBPB</v>
      </c>
    </row>
    <row r="522" customFormat="false" ht="15" hidden="false" customHeight="false" outlineLevel="0" collapsed="false">
      <c r="A522" s="11" t="n">
        <v>2</v>
      </c>
      <c r="B522" s="11" t="n">
        <v>13</v>
      </c>
      <c r="C522" s="11" t="s">
        <v>72</v>
      </c>
      <c r="D522" s="11" t="s">
        <v>132</v>
      </c>
      <c r="E522" s="11" t="s">
        <v>233</v>
      </c>
      <c r="F522" s="15" t="n">
        <v>170</v>
      </c>
      <c r="G522" s="15" t="n">
        <f aca="false">IF(I522=TRUE(),"",SUMIFS('Values (Both)'!$D$2:$D$63,'Values (Both)'!$E$2:$E$63,J522))</f>
        <v>3</v>
      </c>
      <c r="H522" s="16" t="n">
        <f aca="false">IF(I522=TRUE(),"",G522-F522)</f>
        <v>-167</v>
      </c>
      <c r="I522" s="17" t="b">
        <f aca="false">FALSE()</f>
        <v>0</v>
      </c>
      <c r="J522" s="13" t="str">
        <f aca="false">A522&amp;"|"&amp;C522</f>
        <v>2|SCG</v>
      </c>
    </row>
    <row r="523" customFormat="false" ht="15" hidden="false" customHeight="false" outlineLevel="0" collapsed="false">
      <c r="A523" s="11" t="n">
        <v>2</v>
      </c>
      <c r="B523" s="11" t="n">
        <v>14</v>
      </c>
      <c r="C523" s="11" t="s">
        <v>72</v>
      </c>
      <c r="D523" s="11" t="s">
        <v>132</v>
      </c>
      <c r="E523" s="11" t="s">
        <v>176</v>
      </c>
      <c r="F523" s="15" t="n">
        <v>190</v>
      </c>
      <c r="G523" s="15" t="n">
        <f aca="false">IF(I523=TRUE(),"",SUMIFS('Values (Both)'!$D$2:$D$63,'Values (Both)'!$E$2:$E$63,J523))</f>
        <v>3</v>
      </c>
      <c r="H523" s="16" t="n">
        <f aca="false">IF(I523=TRUE(),"",G523-F523)</f>
        <v>-187</v>
      </c>
      <c r="I523" s="17" t="b">
        <f aca="false">FALSE()</f>
        <v>0</v>
      </c>
      <c r="J523" s="13" t="str">
        <f aca="false">A523&amp;"|"&amp;C523</f>
        <v>2|SCG</v>
      </c>
    </row>
    <row r="524" customFormat="false" ht="15" hidden="false" customHeight="false" outlineLevel="0" collapsed="false">
      <c r="A524" s="11" t="n">
        <v>2</v>
      </c>
      <c r="B524" s="11" t="n">
        <v>15</v>
      </c>
      <c r="C524" s="11" t="s">
        <v>72</v>
      </c>
      <c r="D524" s="11" t="s">
        <v>132</v>
      </c>
      <c r="E524" s="11" t="s">
        <v>176</v>
      </c>
      <c r="F524" s="15" t="n">
        <v>185</v>
      </c>
      <c r="G524" s="15" t="n">
        <f aca="false">IF(I524=TRUE(),"",SUMIFS('Values (Both)'!$D$2:$D$63,'Values (Both)'!$E$2:$E$63,J524))</f>
        <v>3</v>
      </c>
      <c r="H524" s="16" t="n">
        <f aca="false">IF(I524=TRUE(),"",G524-F524)</f>
        <v>-182</v>
      </c>
      <c r="I524" s="17" t="b">
        <f aca="false">FALSE()</f>
        <v>0</v>
      </c>
      <c r="J524" s="13" t="str">
        <f aca="false">A524&amp;"|"&amp;C524</f>
        <v>2|SCG</v>
      </c>
    </row>
    <row r="525" customFormat="false" ht="15" hidden="false" customHeight="false" outlineLevel="0" collapsed="false">
      <c r="A525" s="11" t="n">
        <v>2</v>
      </c>
      <c r="B525" s="11" t="n">
        <v>16</v>
      </c>
      <c r="C525" s="11" t="s">
        <v>72</v>
      </c>
      <c r="D525" s="11" t="s">
        <v>132</v>
      </c>
      <c r="E525" s="11" t="s">
        <v>238</v>
      </c>
      <c r="F525" s="15" t="n">
        <v>170</v>
      </c>
      <c r="G525" s="15" t="n">
        <f aca="false">IF(I525=TRUE(),"",SUMIFS('Values (Both)'!$D$2:$D$63,'Values (Both)'!$E$2:$E$63,J525))</f>
        <v>3</v>
      </c>
      <c r="H525" s="16" t="n">
        <f aca="false">IF(I525=TRUE(),"",G525-F525)</f>
        <v>-167</v>
      </c>
      <c r="I525" s="17" t="b">
        <f aca="false">FALSE()</f>
        <v>0</v>
      </c>
      <c r="J525" s="13" t="str">
        <f aca="false">A525&amp;"|"&amp;C525</f>
        <v>2|SCG</v>
      </c>
    </row>
    <row r="526" customFormat="false" ht="15" hidden="false" customHeight="false" outlineLevel="0" collapsed="false">
      <c r="A526" s="11" t="n">
        <v>2</v>
      </c>
      <c r="B526" s="11" t="n">
        <v>17</v>
      </c>
      <c r="C526" s="11" t="s">
        <v>72</v>
      </c>
      <c r="D526" s="11" t="s">
        <v>132</v>
      </c>
      <c r="E526" s="11" t="s">
        <v>143</v>
      </c>
      <c r="F526" s="15" t="n">
        <v>206</v>
      </c>
      <c r="G526" s="15" t="n">
        <f aca="false">IF(I526=TRUE(),"",SUMIFS('Values (Both)'!$D$2:$D$63,'Values (Both)'!$E$2:$E$63,J526))</f>
        <v>3</v>
      </c>
      <c r="H526" s="16" t="n">
        <f aca="false">IF(I526=TRUE(),"",G526-F526)</f>
        <v>-203</v>
      </c>
      <c r="I526" s="17" t="b">
        <f aca="false">FALSE()</f>
        <v>0</v>
      </c>
      <c r="J526" s="13" t="str">
        <f aca="false">A526&amp;"|"&amp;C526</f>
        <v>2|SCG</v>
      </c>
    </row>
    <row r="527" customFormat="false" ht="15" hidden="false" customHeight="false" outlineLevel="0" collapsed="false">
      <c r="A527" s="11" t="n">
        <v>2</v>
      </c>
      <c r="B527" s="11" t="n">
        <v>18</v>
      </c>
      <c r="C527" s="11" t="s">
        <v>72</v>
      </c>
      <c r="D527" s="11" t="s">
        <v>132</v>
      </c>
      <c r="E527" s="11" t="s">
        <v>143</v>
      </c>
      <c r="F527" s="15" t="n">
        <v>196</v>
      </c>
      <c r="G527" s="15" t="n">
        <f aca="false">IF(I527=TRUE(),"",SUMIFS('Values (Both)'!$D$2:$D$63,'Values (Both)'!$E$2:$E$63,J527))</f>
        <v>3</v>
      </c>
      <c r="H527" s="16" t="n">
        <f aca="false">IF(I527=TRUE(),"",G527-F527)</f>
        <v>-193</v>
      </c>
      <c r="I527" s="17" t="b">
        <f aca="false">FALSE()</f>
        <v>0</v>
      </c>
      <c r="J527" s="13" t="str">
        <f aca="false">A527&amp;"|"&amp;C527</f>
        <v>2|SCG</v>
      </c>
    </row>
    <row r="528" customFormat="false" ht="15" hidden="false" customHeight="false" outlineLevel="0" collapsed="false">
      <c r="A528" s="11" t="n">
        <v>2</v>
      </c>
      <c r="B528" s="11" t="n">
        <v>19</v>
      </c>
      <c r="C528" s="11" t="s">
        <v>72</v>
      </c>
      <c r="D528" s="11" t="s">
        <v>132</v>
      </c>
      <c r="E528" s="11" t="s">
        <v>146</v>
      </c>
      <c r="F528" s="15" t="n">
        <v>165</v>
      </c>
      <c r="G528" s="15" t="n">
        <f aca="false">IF(I528=TRUE(),"",SUMIFS('Values (Both)'!$D$2:$D$63,'Values (Both)'!$E$2:$E$63,J528))</f>
        <v>3</v>
      </c>
      <c r="H528" s="16" t="n">
        <f aca="false">IF(I528=TRUE(),"",G528-F528)</f>
        <v>-162</v>
      </c>
      <c r="I528" s="17" t="b">
        <f aca="false">FALSE()</f>
        <v>0</v>
      </c>
      <c r="J528" s="13" t="str">
        <f aca="false">A528&amp;"|"&amp;C528</f>
        <v>2|SCG</v>
      </c>
    </row>
    <row r="529" customFormat="false" ht="15" hidden="false" customHeight="false" outlineLevel="0" collapsed="false">
      <c r="A529" s="11" t="n">
        <v>2</v>
      </c>
      <c r="B529" s="11" t="n">
        <v>20</v>
      </c>
      <c r="C529" s="11" t="s">
        <v>72</v>
      </c>
      <c r="D529" s="11" t="s">
        <v>132</v>
      </c>
      <c r="E529" s="11" t="s">
        <v>230</v>
      </c>
      <c r="F529" s="15" t="n">
        <v>191</v>
      </c>
      <c r="G529" s="15" t="n">
        <f aca="false">IF(I529=TRUE(),"",SUMIFS('Values (Both)'!$D$2:$D$63,'Values (Both)'!$E$2:$E$63,J529))</f>
        <v>3</v>
      </c>
      <c r="H529" s="16" t="n">
        <f aca="false">IF(I529=TRUE(),"",G529-F529)</f>
        <v>-188</v>
      </c>
      <c r="I529" s="17" t="b">
        <f aca="false">FALSE()</f>
        <v>0</v>
      </c>
      <c r="J529" s="13" t="str">
        <f aca="false">A529&amp;"|"&amp;C529</f>
        <v>2|SCG</v>
      </c>
    </row>
    <row r="530" customFormat="false" ht="15" hidden="false" customHeight="false" outlineLevel="0" collapsed="false">
      <c r="A530" s="11" t="n">
        <v>2</v>
      </c>
      <c r="B530" s="11" t="n">
        <v>21</v>
      </c>
      <c r="C530" s="11" t="s">
        <v>72</v>
      </c>
      <c r="D530" s="11" t="s">
        <v>132</v>
      </c>
      <c r="E530" s="11" t="s">
        <v>143</v>
      </c>
      <c r="F530" s="15" t="n">
        <v>225</v>
      </c>
      <c r="G530" s="15" t="n">
        <f aca="false">IF(I530=TRUE(),"",SUMIFS('Values (Both)'!$D$2:$D$63,'Values (Both)'!$E$2:$E$63,J530))</f>
        <v>3</v>
      </c>
      <c r="H530" s="16" t="n">
        <f aca="false">IF(I530=TRUE(),"",G530-F530)</f>
        <v>-222</v>
      </c>
      <c r="I530" s="17" t="b">
        <f aca="false">FALSE()</f>
        <v>0</v>
      </c>
      <c r="J530" s="13" t="str">
        <f aca="false">A530&amp;"|"&amp;C530</f>
        <v>2|SCG</v>
      </c>
    </row>
    <row r="531" customFormat="false" ht="15" hidden="false" customHeight="false" outlineLevel="0" collapsed="false">
      <c r="A531" s="11" t="n">
        <v>2</v>
      </c>
      <c r="B531" s="11" t="n">
        <v>22</v>
      </c>
      <c r="C531" s="11" t="s">
        <v>72</v>
      </c>
      <c r="D531" s="11" t="s">
        <v>132</v>
      </c>
      <c r="E531" s="11" t="s">
        <v>237</v>
      </c>
      <c r="F531" s="15" t="n">
        <v>216</v>
      </c>
      <c r="G531" s="15" t="n">
        <f aca="false">IF(I531=TRUE(),"",SUMIFS('Values (Both)'!$D$2:$D$63,'Values (Both)'!$E$2:$E$63,J531))</f>
        <v>3</v>
      </c>
      <c r="H531" s="16" t="n">
        <f aca="false">IF(I531=TRUE(),"",G531-F531)</f>
        <v>-213</v>
      </c>
      <c r="I531" s="17" t="b">
        <f aca="false">FALSE()</f>
        <v>0</v>
      </c>
      <c r="J531" s="13" t="str">
        <f aca="false">A531&amp;"|"&amp;C531</f>
        <v>2|SCG</v>
      </c>
    </row>
    <row r="532" customFormat="false" ht="15" hidden="false" customHeight="false" outlineLevel="0" collapsed="false">
      <c r="A532" s="11" t="n">
        <v>2</v>
      </c>
      <c r="B532" s="11" t="n">
        <v>23</v>
      </c>
      <c r="C532" s="11" t="s">
        <v>72</v>
      </c>
      <c r="D532" s="11" t="s">
        <v>132</v>
      </c>
      <c r="E532" s="11" t="s">
        <v>231</v>
      </c>
      <c r="F532" s="15" t="n">
        <v>220</v>
      </c>
      <c r="G532" s="15" t="n">
        <f aca="false">IF(I532=TRUE(),"",SUMIFS('Values (Both)'!$D$2:$D$63,'Values (Both)'!$E$2:$E$63,J532))</f>
        <v>3</v>
      </c>
      <c r="H532" s="16" t="n">
        <f aca="false">IF(I532=TRUE(),"",G532-F532)</f>
        <v>-217</v>
      </c>
      <c r="I532" s="17" t="b">
        <f aca="false">FALSE()</f>
        <v>0</v>
      </c>
      <c r="J532" s="13" t="str">
        <f aca="false">A532&amp;"|"&amp;C532</f>
        <v>2|SCG</v>
      </c>
    </row>
    <row r="533" customFormat="false" ht="15" hidden="false" customHeight="false" outlineLevel="0" collapsed="false">
      <c r="A533" s="11" t="n">
        <v>2</v>
      </c>
      <c r="B533" s="11" t="n">
        <v>24</v>
      </c>
      <c r="C533" s="11" t="s">
        <v>72</v>
      </c>
      <c r="D533" s="11" t="s">
        <v>132</v>
      </c>
      <c r="E533" s="11" t="s">
        <v>143</v>
      </c>
      <c r="F533" s="15" t="n">
        <v>230</v>
      </c>
      <c r="G533" s="15" t="n">
        <f aca="false">IF(I533=TRUE(),"",SUMIFS('Values (Both)'!$D$2:$D$63,'Values (Both)'!$E$2:$E$63,J533))</f>
        <v>3</v>
      </c>
      <c r="H533" s="16" t="n">
        <f aca="false">IF(I533=TRUE(),"",G533-F533)</f>
        <v>-227</v>
      </c>
      <c r="I533" s="17" t="b">
        <f aca="false">FALSE()</f>
        <v>0</v>
      </c>
      <c r="J533" s="13" t="str">
        <f aca="false">A533&amp;"|"&amp;C533</f>
        <v>2|SCG</v>
      </c>
    </row>
    <row r="534" customFormat="false" ht="15" hidden="false" customHeight="false" outlineLevel="0" collapsed="false">
      <c r="A534" s="11" t="n">
        <v>2</v>
      </c>
      <c r="B534" s="11" t="n">
        <v>25</v>
      </c>
      <c r="C534" s="11" t="s">
        <v>72</v>
      </c>
      <c r="D534" s="11" t="s">
        <v>132</v>
      </c>
      <c r="E534" s="11" t="s">
        <v>149</v>
      </c>
      <c r="F534" s="15" t="n">
        <v>210</v>
      </c>
      <c r="G534" s="15" t="n">
        <f aca="false">IF(I534=TRUE(),"",SUMIFS('Values (Both)'!$D$2:$D$63,'Values (Both)'!$E$2:$E$63,J534))</f>
        <v>3</v>
      </c>
      <c r="H534" s="16" t="n">
        <f aca="false">IF(I534=TRUE(),"",G534-F534)</f>
        <v>-207</v>
      </c>
      <c r="I534" s="17" t="b">
        <f aca="false">FALSE()</f>
        <v>0</v>
      </c>
      <c r="J534" s="13" t="str">
        <f aca="false">A534&amp;"|"&amp;C534</f>
        <v>2|SCG</v>
      </c>
    </row>
    <row r="535" customFormat="false" ht="15" hidden="false" customHeight="false" outlineLevel="0" collapsed="false">
      <c r="A535" s="11" t="n">
        <v>2</v>
      </c>
      <c r="B535" s="11" t="n">
        <v>26</v>
      </c>
      <c r="C535" s="11" t="s">
        <v>72</v>
      </c>
      <c r="D535" s="11" t="s">
        <v>132</v>
      </c>
      <c r="E535" s="11" t="s">
        <v>143</v>
      </c>
      <c r="F535" s="15" t="n">
        <v>210</v>
      </c>
      <c r="G535" s="15" t="n">
        <f aca="false">IF(I535=TRUE(),"",SUMIFS('Values (Both)'!$D$2:$D$63,'Values (Both)'!$E$2:$E$63,J535))</f>
        <v>3</v>
      </c>
      <c r="H535" s="16" t="n">
        <f aca="false">IF(I535=TRUE(),"",G535-F535)</f>
        <v>-207</v>
      </c>
      <c r="I535" s="17" t="b">
        <f aca="false">FALSE()</f>
        <v>0</v>
      </c>
      <c r="J535" s="13" t="str">
        <f aca="false">A535&amp;"|"&amp;C535</f>
        <v>2|SCG</v>
      </c>
    </row>
    <row r="536" customFormat="false" ht="15" hidden="false" customHeight="false" outlineLevel="0" collapsed="false">
      <c r="A536" s="11" t="n">
        <v>2</v>
      </c>
      <c r="B536" s="11" t="n">
        <v>27</v>
      </c>
      <c r="C536" s="11" t="s">
        <v>72</v>
      </c>
      <c r="D536" s="11" t="s">
        <v>132</v>
      </c>
      <c r="E536" s="11" t="s">
        <v>149</v>
      </c>
      <c r="F536" s="15" t="n">
        <v>220</v>
      </c>
      <c r="G536" s="15" t="n">
        <f aca="false">IF(I536=TRUE(),"",SUMIFS('Values (Both)'!$D$2:$D$63,'Values (Both)'!$E$2:$E$63,J536))</f>
        <v>3</v>
      </c>
      <c r="H536" s="16" t="n">
        <f aca="false">IF(I536=TRUE(),"",G536-F536)</f>
        <v>-217</v>
      </c>
      <c r="I536" s="17" t="b">
        <f aca="false">FALSE()</f>
        <v>0</v>
      </c>
      <c r="J536" s="13" t="str">
        <f aca="false">A536&amp;"|"&amp;C536</f>
        <v>2|SCG</v>
      </c>
    </row>
    <row r="537" customFormat="false" ht="15" hidden="false" customHeight="false" outlineLevel="0" collapsed="false">
      <c r="A537" s="11" t="n">
        <v>2</v>
      </c>
      <c r="B537" s="11" t="n">
        <v>28</v>
      </c>
      <c r="C537" s="11" t="s">
        <v>72</v>
      </c>
      <c r="D537" s="11" t="s">
        <v>132</v>
      </c>
      <c r="E537" s="11" t="s">
        <v>175</v>
      </c>
      <c r="F537" s="15" t="n">
        <v>180</v>
      </c>
      <c r="G537" s="15" t="n">
        <f aca="false">IF(I537=TRUE(),"",SUMIFS('Values (Both)'!$D$2:$D$63,'Values (Both)'!$E$2:$E$63,J537))</f>
        <v>3</v>
      </c>
      <c r="H537" s="16" t="n">
        <f aca="false">IF(I537=TRUE(),"",G537-F537)</f>
        <v>-177</v>
      </c>
      <c r="I537" s="17" t="b">
        <f aca="false">FALSE()</f>
        <v>0</v>
      </c>
      <c r="J537" s="13" t="str">
        <f aca="false">A537&amp;"|"&amp;C537</f>
        <v>2|SCG</v>
      </c>
    </row>
    <row r="538" customFormat="false" ht="15" hidden="false" customHeight="false" outlineLevel="0" collapsed="false">
      <c r="A538" s="11" t="n">
        <v>2</v>
      </c>
      <c r="B538" s="11" t="n">
        <v>29</v>
      </c>
      <c r="C538" s="11" t="s">
        <v>72</v>
      </c>
      <c r="D538" s="11" t="s">
        <v>132</v>
      </c>
      <c r="E538" s="11" t="s">
        <v>143</v>
      </c>
      <c r="F538" s="15" t="n">
        <v>190</v>
      </c>
      <c r="G538" s="15" t="n">
        <f aca="false">IF(I538=TRUE(),"",SUMIFS('Values (Both)'!$D$2:$D$63,'Values (Both)'!$E$2:$E$63,J538))</f>
        <v>3</v>
      </c>
      <c r="H538" s="16" t="n">
        <f aca="false">IF(I538=TRUE(),"",G538-F538)</f>
        <v>-187</v>
      </c>
      <c r="I538" s="17" t="b">
        <f aca="false">FALSE()</f>
        <v>0</v>
      </c>
      <c r="J538" s="13" t="str">
        <f aca="false">A538&amp;"|"&amp;C538</f>
        <v>2|SCG</v>
      </c>
    </row>
    <row r="539" customFormat="false" ht="15" hidden="false" customHeight="false" outlineLevel="0" collapsed="false">
      <c r="A539" s="11" t="n">
        <v>2</v>
      </c>
      <c r="B539" s="11" t="n">
        <v>30</v>
      </c>
      <c r="C539" s="11" t="s">
        <v>72</v>
      </c>
      <c r="D539" s="11" t="s">
        <v>132</v>
      </c>
      <c r="E539" s="11" t="s">
        <v>143</v>
      </c>
      <c r="F539" s="15" t="n">
        <v>205</v>
      </c>
      <c r="G539" s="15" t="n">
        <f aca="false">IF(I539=TRUE(),"",SUMIFS('Values (Both)'!$D$2:$D$63,'Values (Both)'!$E$2:$E$63,J539))</f>
        <v>3</v>
      </c>
      <c r="H539" s="16" t="n">
        <f aca="false">IF(I539=TRUE(),"",G539-F539)</f>
        <v>-202</v>
      </c>
      <c r="I539" s="17" t="b">
        <f aca="false">FALSE()</f>
        <v>0</v>
      </c>
      <c r="J539" s="13" t="str">
        <f aca="false">A539&amp;"|"&amp;C539</f>
        <v>2|SCG</v>
      </c>
    </row>
    <row r="540" customFormat="false" ht="15" hidden="false" customHeight="false" outlineLevel="0" collapsed="false">
      <c r="A540" s="11" t="n">
        <v>2</v>
      </c>
      <c r="B540" s="11" t="n">
        <v>31</v>
      </c>
      <c r="C540" s="11" t="s">
        <v>72</v>
      </c>
      <c r="D540" s="11" t="s">
        <v>132</v>
      </c>
      <c r="E540" s="11" t="s">
        <v>239</v>
      </c>
      <c r="F540" s="15" t="n">
        <v>195</v>
      </c>
      <c r="G540" s="15" t="n">
        <f aca="false">IF(I540=TRUE(),"",SUMIFS('Values (Both)'!$D$2:$D$63,'Values (Both)'!$E$2:$E$63,J540))</f>
        <v>3</v>
      </c>
      <c r="H540" s="16" t="n">
        <f aca="false">IF(I540=TRUE(),"",G540-F540)</f>
        <v>-192</v>
      </c>
      <c r="I540" s="17" t="b">
        <f aca="false">FALSE()</f>
        <v>0</v>
      </c>
      <c r="J540" s="13" t="str">
        <f aca="false">A540&amp;"|"&amp;C540</f>
        <v>2|SCG</v>
      </c>
    </row>
    <row r="541" customFormat="false" ht="15" hidden="false" customHeight="false" outlineLevel="0" collapsed="false">
      <c r="A541" s="11" t="n">
        <v>2</v>
      </c>
      <c r="B541" s="11" t="n">
        <v>32</v>
      </c>
      <c r="C541" s="11" t="s">
        <v>72</v>
      </c>
      <c r="D541" s="11" t="s">
        <v>132</v>
      </c>
      <c r="E541" s="11" t="s">
        <v>175</v>
      </c>
      <c r="F541" s="15" t="n">
        <v>201</v>
      </c>
      <c r="G541" s="15" t="n">
        <f aca="false">IF(I541=TRUE(),"",SUMIFS('Values (Both)'!$D$2:$D$63,'Values (Both)'!$E$2:$E$63,J541))</f>
        <v>3</v>
      </c>
      <c r="H541" s="16" t="n">
        <f aca="false">IF(I541=TRUE(),"",G541-F541)</f>
        <v>-198</v>
      </c>
      <c r="I541" s="17" t="b">
        <f aca="false">FALSE()</f>
        <v>0</v>
      </c>
      <c r="J541" s="13" t="str">
        <f aca="false">A541&amp;"|"&amp;C541</f>
        <v>2|SCG</v>
      </c>
    </row>
    <row r="542" customFormat="false" ht="15" hidden="false" customHeight="false" outlineLevel="0" collapsed="false">
      <c r="A542" s="11" t="n">
        <v>2</v>
      </c>
      <c r="B542" s="11" t="n">
        <v>33</v>
      </c>
      <c r="C542" s="11" t="s">
        <v>72</v>
      </c>
      <c r="D542" s="11" t="s">
        <v>132</v>
      </c>
      <c r="E542" s="11" t="s">
        <v>146</v>
      </c>
      <c r="F542" s="15" t="n">
        <v>187</v>
      </c>
      <c r="G542" s="15" t="n">
        <f aca="false">IF(I542=TRUE(),"",SUMIFS('Values (Both)'!$D$2:$D$63,'Values (Both)'!$E$2:$E$63,J542))</f>
        <v>3</v>
      </c>
      <c r="H542" s="16" t="n">
        <f aca="false">IF(I542=TRUE(),"",G542-F542)</f>
        <v>-184</v>
      </c>
      <c r="I542" s="17" t="b">
        <f aca="false">FALSE()</f>
        <v>0</v>
      </c>
      <c r="J542" s="13" t="str">
        <f aca="false">A542&amp;"|"&amp;C542</f>
        <v>2|SCG</v>
      </c>
    </row>
    <row r="543" customFormat="false" ht="15" hidden="false" customHeight="false" outlineLevel="0" collapsed="false">
      <c r="A543" s="11" t="n">
        <v>2</v>
      </c>
      <c r="B543" s="11" t="n">
        <v>34</v>
      </c>
      <c r="C543" s="11" t="s">
        <v>72</v>
      </c>
      <c r="D543" s="11" t="s">
        <v>132</v>
      </c>
      <c r="E543" s="11" t="s">
        <v>236</v>
      </c>
      <c r="F543" s="15" t="n">
        <v>211</v>
      </c>
      <c r="G543" s="15" t="n">
        <f aca="false">IF(I543=TRUE(),"",SUMIFS('Values (Both)'!$D$2:$D$63,'Values (Both)'!$E$2:$E$63,J543))</f>
        <v>3</v>
      </c>
      <c r="H543" s="16" t="n">
        <f aca="false">IF(I543=TRUE(),"",G543-F543)</f>
        <v>-208</v>
      </c>
      <c r="I543" s="17" t="b">
        <f aca="false">FALSE()</f>
        <v>0</v>
      </c>
      <c r="J543" s="13" t="str">
        <f aca="false">A543&amp;"|"&amp;C543</f>
        <v>2|SCG</v>
      </c>
    </row>
    <row r="544" customFormat="false" ht="15" hidden="false" customHeight="false" outlineLevel="0" collapsed="false">
      <c r="A544" s="11" t="n">
        <v>2</v>
      </c>
      <c r="B544" s="11" t="n">
        <v>35</v>
      </c>
      <c r="C544" s="11" t="s">
        <v>72</v>
      </c>
      <c r="D544" s="11" t="s">
        <v>132</v>
      </c>
      <c r="E544" s="11" t="s">
        <v>146</v>
      </c>
      <c r="F544" s="15" t="n">
        <v>180</v>
      </c>
      <c r="G544" s="15" t="n">
        <f aca="false">IF(I544=TRUE(),"",SUMIFS('Values (Both)'!$D$2:$D$63,'Values (Both)'!$E$2:$E$63,J544))</f>
        <v>3</v>
      </c>
      <c r="H544" s="16" t="n">
        <f aca="false">IF(I544=TRUE(),"",G544-F544)</f>
        <v>-177</v>
      </c>
      <c r="I544" s="17" t="b">
        <f aca="false">FALSE()</f>
        <v>0</v>
      </c>
      <c r="J544" s="13" t="str">
        <f aca="false">A544&amp;"|"&amp;C544</f>
        <v>2|SCG</v>
      </c>
    </row>
    <row r="545" customFormat="false" ht="15" hidden="false" customHeight="false" outlineLevel="0" collapsed="false">
      <c r="A545" s="11" t="n">
        <v>2</v>
      </c>
      <c r="B545" s="11" t="n">
        <v>36</v>
      </c>
      <c r="C545" s="11" t="s">
        <v>72</v>
      </c>
      <c r="D545" s="11" t="s">
        <v>132</v>
      </c>
      <c r="E545" s="11" t="s">
        <v>175</v>
      </c>
      <c r="F545" s="15" t="n">
        <v>205</v>
      </c>
      <c r="G545" s="15" t="n">
        <f aca="false">IF(I545=TRUE(),"",SUMIFS('Values (Both)'!$D$2:$D$63,'Values (Both)'!$E$2:$E$63,J545))</f>
        <v>3</v>
      </c>
      <c r="H545" s="16" t="n">
        <f aca="false">IF(I545=TRUE(),"",G545-F545)</f>
        <v>-202</v>
      </c>
      <c r="I545" s="17" t="b">
        <f aca="false">FALSE()</f>
        <v>0</v>
      </c>
      <c r="J545" s="13" t="str">
        <f aca="false">A545&amp;"|"&amp;C545</f>
        <v>2|SCG</v>
      </c>
    </row>
    <row r="546" customFormat="false" ht="15" hidden="false" customHeight="false" outlineLevel="0" collapsed="false">
      <c r="A546" s="11" t="n">
        <v>2</v>
      </c>
      <c r="B546" s="11" t="n">
        <v>37</v>
      </c>
      <c r="C546" s="11" t="s">
        <v>72</v>
      </c>
      <c r="D546" s="11" t="s">
        <v>132</v>
      </c>
      <c r="E546" s="11" t="s">
        <v>165</v>
      </c>
      <c r="F546" s="15" t="n">
        <v>175</v>
      </c>
      <c r="G546" s="15" t="n">
        <f aca="false">IF(I546=TRUE(),"",SUMIFS('Values (Both)'!$D$2:$D$63,'Values (Both)'!$E$2:$E$63,J546))</f>
        <v>3</v>
      </c>
      <c r="H546" s="16" t="n">
        <f aca="false">IF(I546=TRUE(),"",G546-F546)</f>
        <v>-172</v>
      </c>
      <c r="I546" s="17" t="b">
        <f aca="false">FALSE()</f>
        <v>0</v>
      </c>
      <c r="J546" s="13" t="str">
        <f aca="false">A546&amp;"|"&amp;C546</f>
        <v>2|SCG</v>
      </c>
    </row>
    <row r="547" customFormat="false" ht="15" hidden="false" customHeight="false" outlineLevel="0" collapsed="false">
      <c r="A547" s="11" t="n">
        <v>2</v>
      </c>
      <c r="B547" s="11" t="n">
        <v>38</v>
      </c>
      <c r="C547" s="11" t="s">
        <v>72</v>
      </c>
      <c r="D547" s="11" t="s">
        <v>132</v>
      </c>
      <c r="E547" s="11" t="s">
        <v>175</v>
      </c>
      <c r="F547" s="15" t="n">
        <v>155</v>
      </c>
      <c r="G547" s="15" t="n">
        <f aca="false">IF(I547=TRUE(),"",SUMIFS('Values (Both)'!$D$2:$D$63,'Values (Both)'!$E$2:$E$63,J547))</f>
        <v>3</v>
      </c>
      <c r="H547" s="16" t="n">
        <f aca="false">IF(I547=TRUE(),"",G547-F547)</f>
        <v>-152</v>
      </c>
      <c r="I547" s="17" t="b">
        <f aca="false">FALSE()</f>
        <v>0</v>
      </c>
      <c r="J547" s="13" t="str">
        <f aca="false">A547&amp;"|"&amp;C547</f>
        <v>2|SCG</v>
      </c>
    </row>
    <row r="548" customFormat="false" ht="15" hidden="false" customHeight="false" outlineLevel="0" collapsed="false">
      <c r="A548" s="11" t="n">
        <v>2</v>
      </c>
      <c r="B548" s="11" t="n">
        <v>39</v>
      </c>
      <c r="C548" s="11" t="s">
        <v>72</v>
      </c>
      <c r="D548" s="11" t="s">
        <v>132</v>
      </c>
      <c r="E548" s="11" t="s">
        <v>231</v>
      </c>
      <c r="F548" s="15" t="n">
        <v>150</v>
      </c>
      <c r="G548" s="15" t="n">
        <f aca="false">IF(I548=TRUE(),"",SUMIFS('Values (Both)'!$D$2:$D$63,'Values (Both)'!$E$2:$E$63,J548))</f>
        <v>3</v>
      </c>
      <c r="H548" s="16" t="n">
        <f aca="false">IF(I548=TRUE(),"",G548-F548)</f>
        <v>-147</v>
      </c>
      <c r="I548" s="17" t="b">
        <f aca="false">FALSE()</f>
        <v>0</v>
      </c>
      <c r="J548" s="13" t="str">
        <f aca="false">A548&amp;"|"&amp;C548</f>
        <v>2|SCG</v>
      </c>
    </row>
    <row r="549" customFormat="false" ht="15" hidden="false" customHeight="false" outlineLevel="0" collapsed="false">
      <c r="A549" s="11" t="n">
        <v>2</v>
      </c>
      <c r="B549" s="11" t="n">
        <v>40</v>
      </c>
      <c r="C549" s="11" t="s">
        <v>72</v>
      </c>
      <c r="D549" s="11" t="s">
        <v>132</v>
      </c>
      <c r="E549" s="11" t="s">
        <v>240</v>
      </c>
      <c r="F549" s="15" t="n">
        <v>165</v>
      </c>
      <c r="G549" s="15" t="n">
        <f aca="false">IF(I549=TRUE(),"",SUMIFS('Values (Both)'!$D$2:$D$63,'Values (Both)'!$E$2:$E$63,J549))</f>
        <v>3</v>
      </c>
      <c r="H549" s="16" t="n">
        <f aca="false">IF(I549=TRUE(),"",G549-F549)</f>
        <v>-162</v>
      </c>
      <c r="I549" s="17" t="b">
        <f aca="false">FALSE()</f>
        <v>0</v>
      </c>
      <c r="J549" s="13" t="str">
        <f aca="false">A549&amp;"|"&amp;C549</f>
        <v>2|SCG</v>
      </c>
    </row>
    <row r="550" customFormat="false" ht="15" hidden="false" customHeight="false" outlineLevel="0" collapsed="false">
      <c r="A550" s="11" t="n">
        <v>2</v>
      </c>
      <c r="B550" s="11" t="n">
        <v>41</v>
      </c>
      <c r="C550" s="11" t="s">
        <v>72</v>
      </c>
      <c r="D550" s="11" t="s">
        <v>132</v>
      </c>
      <c r="E550" s="11" t="s">
        <v>238</v>
      </c>
      <c r="F550" s="15" t="n">
        <v>155</v>
      </c>
      <c r="G550" s="15" t="n">
        <f aca="false">IF(I550=TRUE(),"",SUMIFS('Values (Both)'!$D$2:$D$63,'Values (Both)'!$E$2:$E$63,J550))</f>
        <v>3</v>
      </c>
      <c r="H550" s="16" t="n">
        <f aca="false">IF(I550=TRUE(),"",G550-F550)</f>
        <v>-152</v>
      </c>
      <c r="I550" s="17" t="b">
        <f aca="false">FALSE()</f>
        <v>0</v>
      </c>
      <c r="J550" s="13" t="str">
        <f aca="false">A550&amp;"|"&amp;C550</f>
        <v>2|SCG</v>
      </c>
    </row>
    <row r="551" customFormat="false" ht="15" hidden="false" customHeight="false" outlineLevel="0" collapsed="false">
      <c r="A551" s="11" t="n">
        <v>2</v>
      </c>
      <c r="B551" s="11" t="n">
        <v>42</v>
      </c>
      <c r="C551" s="11" t="s">
        <v>72</v>
      </c>
      <c r="D551" s="11" t="s">
        <v>132</v>
      </c>
      <c r="E551" s="11" t="s">
        <v>231</v>
      </c>
      <c r="F551" s="15" t="n">
        <v>150</v>
      </c>
      <c r="G551" s="15" t="n">
        <f aca="false">IF(I551=TRUE(),"",SUMIFS('Values (Both)'!$D$2:$D$63,'Values (Both)'!$E$2:$E$63,J551))</f>
        <v>3</v>
      </c>
      <c r="H551" s="16" t="n">
        <f aca="false">IF(I551=TRUE(),"",G551-F551)</f>
        <v>-147</v>
      </c>
      <c r="I551" s="17" t="b">
        <f aca="false">FALSE()</f>
        <v>0</v>
      </c>
      <c r="J551" s="13" t="str">
        <f aca="false">A551&amp;"|"&amp;C551</f>
        <v>2|SCG</v>
      </c>
    </row>
    <row r="552" customFormat="false" ht="15" hidden="false" customHeight="false" outlineLevel="0" collapsed="false">
      <c r="A552" s="11" t="n">
        <v>2</v>
      </c>
      <c r="B552" s="11" t="n">
        <v>43</v>
      </c>
      <c r="C552" s="11" t="s">
        <v>72</v>
      </c>
      <c r="D552" s="11" t="s">
        <v>132</v>
      </c>
      <c r="E552" s="11" t="s">
        <v>241</v>
      </c>
      <c r="F552" s="15" t="n">
        <v>175</v>
      </c>
      <c r="G552" s="15" t="n">
        <f aca="false">IF(I552=TRUE(),"",SUMIFS('Values (Both)'!$D$2:$D$63,'Values (Both)'!$E$2:$E$63,J552))</f>
        <v>3</v>
      </c>
      <c r="H552" s="16" t="n">
        <f aca="false">IF(I552=TRUE(),"",G552-F552)</f>
        <v>-172</v>
      </c>
      <c r="I552" s="17" t="b">
        <f aca="false">FALSE()</f>
        <v>0</v>
      </c>
      <c r="J552" s="13" t="str">
        <f aca="false">A552&amp;"|"&amp;C552</f>
        <v>2|SCG</v>
      </c>
    </row>
    <row r="553" customFormat="false" ht="15" hidden="false" customHeight="false" outlineLevel="0" collapsed="false">
      <c r="A553" s="11" t="n">
        <v>2</v>
      </c>
      <c r="B553" s="11" t="n">
        <v>44</v>
      </c>
      <c r="C553" s="11" t="s">
        <v>72</v>
      </c>
      <c r="D553" s="11" t="s">
        <v>132</v>
      </c>
      <c r="E553" s="11" t="s">
        <v>240</v>
      </c>
      <c r="F553" s="15" t="n">
        <v>150</v>
      </c>
      <c r="G553" s="15" t="n">
        <f aca="false">IF(I553=TRUE(),"",SUMIFS('Values (Both)'!$D$2:$D$63,'Values (Both)'!$E$2:$E$63,J553))</f>
        <v>3</v>
      </c>
      <c r="H553" s="16" t="n">
        <f aca="false">IF(I553=TRUE(),"",G553-F553)</f>
        <v>-147</v>
      </c>
      <c r="I553" s="17" t="b">
        <f aca="false">FALSE()</f>
        <v>0</v>
      </c>
      <c r="J553" s="13" t="str">
        <f aca="false">A553&amp;"|"&amp;C553</f>
        <v>2|SCG</v>
      </c>
    </row>
    <row r="554" customFormat="false" ht="15" hidden="false" customHeight="false" outlineLevel="0" collapsed="false">
      <c r="A554" s="11" t="n">
        <v>2</v>
      </c>
      <c r="B554" s="11" t="n">
        <v>45</v>
      </c>
      <c r="C554" s="11" t="s">
        <v>72</v>
      </c>
      <c r="D554" s="11" t="s">
        <v>132</v>
      </c>
      <c r="E554" s="11" t="s">
        <v>240</v>
      </c>
      <c r="F554" s="15" t="n">
        <v>149</v>
      </c>
      <c r="G554" s="15" t="n">
        <f aca="false">IF(I554=TRUE(),"",SUMIFS('Values (Both)'!$D$2:$D$63,'Values (Both)'!$E$2:$E$63,J554))</f>
        <v>3</v>
      </c>
      <c r="H554" s="16" t="n">
        <f aca="false">IF(I554=TRUE(),"",G554-F554)</f>
        <v>-146</v>
      </c>
      <c r="I554" s="17" t="b">
        <f aca="false">FALSE()</f>
        <v>0</v>
      </c>
      <c r="J554" s="13" t="str">
        <f aca="false">A554&amp;"|"&amp;C554</f>
        <v>2|SCG</v>
      </c>
    </row>
    <row r="555" customFormat="false" ht="15" hidden="false" customHeight="false" outlineLevel="0" collapsed="false">
      <c r="A555" s="11" t="n">
        <v>2</v>
      </c>
      <c r="B555" s="11" t="n">
        <v>46</v>
      </c>
      <c r="C555" s="11" t="s">
        <v>72</v>
      </c>
      <c r="D555" s="11" t="s">
        <v>132</v>
      </c>
      <c r="E555" s="11" t="s">
        <v>230</v>
      </c>
      <c r="F555" s="15" t="n">
        <v>160</v>
      </c>
      <c r="G555" s="15" t="n">
        <f aca="false">IF(I555=TRUE(),"",SUMIFS('Values (Both)'!$D$2:$D$63,'Values (Both)'!$E$2:$E$63,J555))</f>
        <v>3</v>
      </c>
      <c r="H555" s="16" t="n">
        <f aca="false">IF(I555=TRUE(),"",G555-F555)</f>
        <v>-157</v>
      </c>
      <c r="I555" s="17" t="b">
        <f aca="false">FALSE()</f>
        <v>0</v>
      </c>
      <c r="J555" s="13" t="str">
        <f aca="false">A555&amp;"|"&amp;C555</f>
        <v>2|SCG</v>
      </c>
    </row>
    <row r="556" customFormat="false" ht="15" hidden="false" customHeight="false" outlineLevel="0" collapsed="false">
      <c r="A556" s="11" t="n">
        <v>2</v>
      </c>
      <c r="B556" s="11" t="n">
        <v>47</v>
      </c>
      <c r="C556" s="11" t="s">
        <v>72</v>
      </c>
      <c r="D556" s="11" t="s">
        <v>132</v>
      </c>
      <c r="E556" s="11" t="s">
        <v>175</v>
      </c>
      <c r="F556" s="15" t="n">
        <v>175</v>
      </c>
      <c r="G556" s="15" t="n">
        <f aca="false">IF(I556=TRUE(),"",SUMIFS('Values (Both)'!$D$2:$D$63,'Values (Both)'!$E$2:$E$63,J556))</f>
        <v>3</v>
      </c>
      <c r="H556" s="16" t="n">
        <f aca="false">IF(I556=TRUE(),"",G556-F556)</f>
        <v>-172</v>
      </c>
      <c r="I556" s="17" t="b">
        <f aca="false">FALSE()</f>
        <v>0</v>
      </c>
      <c r="J556" s="13" t="str">
        <f aca="false">A556&amp;"|"&amp;C556</f>
        <v>2|SCG</v>
      </c>
    </row>
    <row r="557" customFormat="false" ht="15" hidden="false" customHeight="false" outlineLevel="0" collapsed="false">
      <c r="A557" s="11" t="n">
        <v>2</v>
      </c>
      <c r="B557" s="11" t="n">
        <v>48</v>
      </c>
      <c r="C557" s="11" t="s">
        <v>72</v>
      </c>
      <c r="D557" s="11" t="s">
        <v>132</v>
      </c>
      <c r="E557" s="11" t="s">
        <v>230</v>
      </c>
      <c r="F557" s="15" t="n">
        <v>190</v>
      </c>
      <c r="G557" s="15" t="n">
        <f aca="false">IF(I557=TRUE(),"",SUMIFS('Values (Both)'!$D$2:$D$63,'Values (Both)'!$E$2:$E$63,J557))</f>
        <v>3</v>
      </c>
      <c r="H557" s="16" t="n">
        <f aca="false">IF(I557=TRUE(),"",G557-F557)</f>
        <v>-187</v>
      </c>
      <c r="I557" s="17" t="b">
        <f aca="false">FALSE()</f>
        <v>0</v>
      </c>
      <c r="J557" s="13" t="str">
        <f aca="false">A557&amp;"|"&amp;C557</f>
        <v>2|SCG</v>
      </c>
    </row>
    <row r="558" customFormat="false" ht="15" hidden="false" customHeight="false" outlineLevel="0" collapsed="false">
      <c r="A558" s="11" t="n">
        <v>2</v>
      </c>
      <c r="B558" s="11" t="n">
        <v>49</v>
      </c>
      <c r="C558" s="11" t="s">
        <v>72</v>
      </c>
      <c r="D558" s="11" t="s">
        <v>132</v>
      </c>
      <c r="E558" s="11" t="s">
        <v>242</v>
      </c>
      <c r="F558" s="15" t="n">
        <v>190</v>
      </c>
      <c r="G558" s="15" t="n">
        <f aca="false">IF(I558=TRUE(),"",SUMIFS('Values (Both)'!$D$2:$D$63,'Values (Both)'!$E$2:$E$63,J558))</f>
        <v>3</v>
      </c>
      <c r="H558" s="16" t="n">
        <f aca="false">IF(I558=TRUE(),"",G558-F558)</f>
        <v>-187</v>
      </c>
      <c r="I558" s="17" t="b">
        <f aca="false">FALSE()</f>
        <v>0</v>
      </c>
      <c r="J558" s="13" t="str">
        <f aca="false">A558&amp;"|"&amp;C558</f>
        <v>2|SCG</v>
      </c>
    </row>
    <row r="559" customFormat="false" ht="15" hidden="false" customHeight="false" outlineLevel="0" collapsed="false">
      <c r="A559" s="11" t="n">
        <v>2</v>
      </c>
      <c r="B559" s="11" t="n">
        <v>50</v>
      </c>
      <c r="C559" s="11" t="s">
        <v>72</v>
      </c>
      <c r="D559" s="11" t="s">
        <v>132</v>
      </c>
      <c r="E559" s="11" t="s">
        <v>243</v>
      </c>
      <c r="F559" s="15" t="n">
        <v>180</v>
      </c>
      <c r="G559" s="15" t="n">
        <f aca="false">IF(I559=TRUE(),"",SUMIFS('Values (Both)'!$D$2:$D$63,'Values (Both)'!$E$2:$E$63,J559))</f>
        <v>3</v>
      </c>
      <c r="H559" s="16" t="n">
        <f aca="false">IF(I559=TRUE(),"",G559-F559)</f>
        <v>-177</v>
      </c>
      <c r="I559" s="17" t="b">
        <f aca="false">FALSE()</f>
        <v>0</v>
      </c>
      <c r="J559" s="13" t="str">
        <f aca="false">A559&amp;"|"&amp;C559</f>
        <v>2|SCG</v>
      </c>
    </row>
    <row r="560" customFormat="false" ht="15" hidden="false" customHeight="false" outlineLevel="0" collapsed="false">
      <c r="A560" s="11" t="n">
        <v>2</v>
      </c>
      <c r="B560" s="11" t="n">
        <v>51</v>
      </c>
      <c r="C560" s="11" t="s">
        <v>72</v>
      </c>
      <c r="D560" s="11" t="s">
        <v>132</v>
      </c>
      <c r="E560" s="11" t="s">
        <v>175</v>
      </c>
      <c r="F560" s="15" t="n">
        <v>185</v>
      </c>
      <c r="G560" s="15" t="n">
        <f aca="false">IF(I560=TRUE(),"",SUMIFS('Values (Both)'!$D$2:$D$63,'Values (Both)'!$E$2:$E$63,J560))</f>
        <v>3</v>
      </c>
      <c r="H560" s="16" t="n">
        <f aca="false">IF(I560=TRUE(),"",G560-F560)</f>
        <v>-182</v>
      </c>
      <c r="I560" s="17" t="b">
        <f aca="false">FALSE()</f>
        <v>0</v>
      </c>
      <c r="J560" s="13" t="str">
        <f aca="false">A560&amp;"|"&amp;C560</f>
        <v>2|SCG</v>
      </c>
    </row>
    <row r="561" customFormat="false" ht="15" hidden="false" customHeight="false" outlineLevel="0" collapsed="false">
      <c r="A561" s="11" t="n">
        <v>2</v>
      </c>
      <c r="B561" s="11" t="n">
        <v>52</v>
      </c>
      <c r="C561" s="11" t="s">
        <v>72</v>
      </c>
      <c r="D561" s="11" t="s">
        <v>132</v>
      </c>
      <c r="E561" s="11" t="s">
        <v>244</v>
      </c>
      <c r="F561" s="15" t="n">
        <v>170</v>
      </c>
      <c r="G561" s="15" t="n">
        <f aca="false">IF(I561=TRUE(),"",SUMIFS('Values (Both)'!$D$2:$D$63,'Values (Both)'!$E$2:$E$63,J561))</f>
        <v>3</v>
      </c>
      <c r="H561" s="16" t="n">
        <f aca="false">IF(I561=TRUE(),"",G561-F561)</f>
        <v>-167</v>
      </c>
      <c r="I561" s="17" t="b">
        <f aca="false">FALSE()</f>
        <v>0</v>
      </c>
      <c r="J561" s="13" t="str">
        <f aca="false">A561&amp;"|"&amp;C561</f>
        <v>2|SCG</v>
      </c>
    </row>
    <row r="562" customFormat="false" ht="15" hidden="false" customHeight="false" outlineLevel="0" collapsed="false">
      <c r="A562" s="11" t="n">
        <v>2</v>
      </c>
      <c r="B562" s="11" t="n">
        <v>53</v>
      </c>
      <c r="C562" s="11" t="s">
        <v>72</v>
      </c>
      <c r="D562" s="11" t="s">
        <v>132</v>
      </c>
      <c r="E562" s="11" t="s">
        <v>175</v>
      </c>
      <c r="F562" s="15" t="n">
        <v>180</v>
      </c>
      <c r="G562" s="15" t="n">
        <f aca="false">IF(I562=TRUE(),"",SUMIFS('Values (Both)'!$D$2:$D$63,'Values (Both)'!$E$2:$E$63,J562))</f>
        <v>3</v>
      </c>
      <c r="H562" s="16" t="n">
        <f aca="false">IF(I562=TRUE(),"",G562-F562)</f>
        <v>-177</v>
      </c>
      <c r="I562" s="17" t="b">
        <f aca="false">FALSE()</f>
        <v>0</v>
      </c>
      <c r="J562" s="13" t="str">
        <f aca="false">A562&amp;"|"&amp;C562</f>
        <v>2|SCG</v>
      </c>
    </row>
    <row r="563" customFormat="false" ht="15" hidden="false" customHeight="false" outlineLevel="0" collapsed="false">
      <c r="A563" s="11" t="n">
        <v>2</v>
      </c>
      <c r="B563" s="11" t="n">
        <v>54</v>
      </c>
      <c r="C563" s="11" t="s">
        <v>72</v>
      </c>
      <c r="D563" s="11" t="s">
        <v>132</v>
      </c>
      <c r="E563" s="11" t="s">
        <v>245</v>
      </c>
      <c r="F563" s="15" t="n">
        <v>180</v>
      </c>
      <c r="G563" s="15" t="n">
        <f aca="false">IF(I563=TRUE(),"",SUMIFS('Values (Both)'!$D$2:$D$63,'Values (Both)'!$E$2:$E$63,J563))</f>
        <v>3</v>
      </c>
      <c r="H563" s="16" t="n">
        <f aca="false">IF(I563=TRUE(),"",G563-F563)</f>
        <v>-177</v>
      </c>
      <c r="I563" s="17" t="b">
        <f aca="false">FALSE()</f>
        <v>0</v>
      </c>
      <c r="J563" s="13" t="str">
        <f aca="false">A563&amp;"|"&amp;C563</f>
        <v>2|SCG</v>
      </c>
    </row>
    <row r="564" customFormat="false" ht="15" hidden="false" customHeight="false" outlineLevel="0" collapsed="false">
      <c r="A564" s="11" t="n">
        <v>2</v>
      </c>
      <c r="B564" s="11" t="n">
        <v>55</v>
      </c>
      <c r="C564" s="11" t="s">
        <v>72</v>
      </c>
      <c r="D564" s="11" t="s">
        <v>132</v>
      </c>
      <c r="E564" s="11" t="s">
        <v>246</v>
      </c>
      <c r="F564" s="15" t="n">
        <v>165</v>
      </c>
      <c r="G564" s="15" t="n">
        <f aca="false">IF(I564=TRUE(),"",SUMIFS('Values (Both)'!$D$2:$D$63,'Values (Both)'!$E$2:$E$63,J564))</f>
        <v>3</v>
      </c>
      <c r="H564" s="16" t="n">
        <f aca="false">IF(I564=TRUE(),"",G564-F564)</f>
        <v>-162</v>
      </c>
      <c r="I564" s="17" t="b">
        <f aca="false">FALSE()</f>
        <v>0</v>
      </c>
      <c r="J564" s="13" t="str">
        <f aca="false">A564&amp;"|"&amp;C564</f>
        <v>2|SCG</v>
      </c>
    </row>
    <row r="565" customFormat="false" ht="15" hidden="false" customHeight="false" outlineLevel="0" collapsed="false">
      <c r="A565" s="11" t="n">
        <v>2</v>
      </c>
      <c r="B565" s="11" t="n">
        <v>56</v>
      </c>
      <c r="C565" s="11" t="s">
        <v>72</v>
      </c>
      <c r="D565" s="11" t="s">
        <v>132</v>
      </c>
      <c r="E565" s="11" t="s">
        <v>231</v>
      </c>
      <c r="F565" s="15" t="n">
        <v>170</v>
      </c>
      <c r="G565" s="15" t="n">
        <f aca="false">IF(I565=TRUE(),"",SUMIFS('Values (Both)'!$D$2:$D$63,'Values (Both)'!$E$2:$E$63,J565))</f>
        <v>3</v>
      </c>
      <c r="H565" s="16" t="n">
        <f aca="false">IF(I565=TRUE(),"",G565-F565)</f>
        <v>-167</v>
      </c>
      <c r="I565" s="17" t="b">
        <f aca="false">FALSE()</f>
        <v>0</v>
      </c>
      <c r="J565" s="13" t="str">
        <f aca="false">A565&amp;"|"&amp;C565</f>
        <v>2|SCG</v>
      </c>
    </row>
    <row r="566" customFormat="false" ht="15" hidden="false" customHeight="false" outlineLevel="0" collapsed="false">
      <c r="A566" s="11" t="n">
        <v>2</v>
      </c>
      <c r="B566" s="11" t="n">
        <v>57</v>
      </c>
      <c r="C566" s="11" t="s">
        <v>72</v>
      </c>
      <c r="D566" s="11" t="s">
        <v>132</v>
      </c>
      <c r="E566" s="11" t="s">
        <v>245</v>
      </c>
      <c r="F566" s="15" t="n">
        <v>185</v>
      </c>
      <c r="G566" s="15" t="n">
        <f aca="false">IF(I566=TRUE(),"",SUMIFS('Values (Both)'!$D$2:$D$63,'Values (Both)'!$E$2:$E$63,J566))</f>
        <v>3</v>
      </c>
      <c r="H566" s="16" t="n">
        <f aca="false">IF(I566=TRUE(),"",G566-F566)</f>
        <v>-182</v>
      </c>
      <c r="I566" s="17" t="b">
        <f aca="false">FALSE()</f>
        <v>0</v>
      </c>
      <c r="J566" s="13" t="str">
        <f aca="false">A566&amp;"|"&amp;C566</f>
        <v>2|SCG</v>
      </c>
    </row>
    <row r="567" customFormat="false" ht="15" hidden="false" customHeight="false" outlineLevel="0" collapsed="false">
      <c r="A567" s="11" t="n">
        <v>2</v>
      </c>
      <c r="B567" s="11" t="n">
        <v>58</v>
      </c>
      <c r="C567" s="11" t="s">
        <v>72</v>
      </c>
      <c r="D567" s="11" t="s">
        <v>132</v>
      </c>
      <c r="E567" s="11" t="s">
        <v>247</v>
      </c>
      <c r="F567" s="15" t="n">
        <v>200</v>
      </c>
      <c r="G567" s="15" t="n">
        <f aca="false">IF(I567=TRUE(),"",SUMIFS('Values (Both)'!$D$2:$D$63,'Values (Both)'!$E$2:$E$63,J567))</f>
        <v>3</v>
      </c>
      <c r="H567" s="16" t="n">
        <f aca="false">IF(I567=TRUE(),"",G567-F567)</f>
        <v>-197</v>
      </c>
      <c r="I567" s="17" t="b">
        <f aca="false">FALSE()</f>
        <v>0</v>
      </c>
      <c r="J567" s="13" t="str">
        <f aca="false">A567&amp;"|"&amp;C567</f>
        <v>2|SCG</v>
      </c>
    </row>
    <row r="568" customFormat="false" ht="15" hidden="false" customHeight="false" outlineLevel="0" collapsed="false">
      <c r="A568" s="11" t="n">
        <v>2</v>
      </c>
      <c r="B568" s="11" t="n">
        <v>59</v>
      </c>
      <c r="C568" s="11" t="s">
        <v>72</v>
      </c>
      <c r="D568" s="11" t="s">
        <v>132</v>
      </c>
      <c r="E568" s="11" t="s">
        <v>248</v>
      </c>
      <c r="F568" s="15" t="n">
        <v>190</v>
      </c>
      <c r="G568" s="15" t="n">
        <f aca="false">IF(I568=TRUE(),"",SUMIFS('Values (Both)'!$D$2:$D$63,'Values (Both)'!$E$2:$E$63,J568))</f>
        <v>3</v>
      </c>
      <c r="H568" s="16" t="n">
        <f aca="false">IF(I568=TRUE(),"",G568-F568)</f>
        <v>-187</v>
      </c>
      <c r="I568" s="17" t="b">
        <f aca="false">FALSE()</f>
        <v>0</v>
      </c>
      <c r="J568" s="13" t="str">
        <f aca="false">A568&amp;"|"&amp;C568</f>
        <v>2|SCG</v>
      </c>
    </row>
    <row r="569" customFormat="false" ht="15" hidden="false" customHeight="false" outlineLevel="0" collapsed="false">
      <c r="A569" s="11" t="n">
        <v>2</v>
      </c>
      <c r="B569" s="11" t="n">
        <v>60</v>
      </c>
      <c r="C569" s="11" t="s">
        <v>72</v>
      </c>
      <c r="D569" s="11" t="s">
        <v>132</v>
      </c>
      <c r="E569" s="11" t="s">
        <v>247</v>
      </c>
      <c r="F569" s="15" t="n">
        <v>194</v>
      </c>
      <c r="G569" s="15" t="n">
        <f aca="false">IF(I569=TRUE(),"",SUMIFS('Values (Both)'!$D$2:$D$63,'Values (Both)'!$E$2:$E$63,J569))</f>
        <v>3</v>
      </c>
      <c r="H569" s="16" t="n">
        <f aca="false">IF(I569=TRUE(),"",G569-F569)</f>
        <v>-191</v>
      </c>
      <c r="I569" s="17" t="b">
        <f aca="false">FALSE()</f>
        <v>0</v>
      </c>
      <c r="J569" s="13" t="str">
        <f aca="false">A569&amp;"|"&amp;C569</f>
        <v>2|SCG</v>
      </c>
    </row>
    <row r="570" customFormat="false" ht="15" hidden="false" customHeight="false" outlineLevel="0" collapsed="false">
      <c r="A570" s="11" t="n">
        <v>2</v>
      </c>
      <c r="B570" s="11" t="n">
        <v>61</v>
      </c>
      <c r="C570" s="11" t="s">
        <v>72</v>
      </c>
      <c r="D570" s="11" t="s">
        <v>132</v>
      </c>
      <c r="E570" s="11" t="s">
        <v>175</v>
      </c>
      <c r="F570" s="15" t="n">
        <v>190</v>
      </c>
      <c r="G570" s="15" t="n">
        <f aca="false">IF(I570=TRUE(),"",SUMIFS('Values (Both)'!$D$2:$D$63,'Values (Both)'!$E$2:$E$63,J570))</f>
        <v>3</v>
      </c>
      <c r="H570" s="16" t="n">
        <f aca="false">IF(I570=TRUE(),"",G570-F570)</f>
        <v>-187</v>
      </c>
      <c r="I570" s="17" t="b">
        <f aca="false">FALSE()</f>
        <v>0</v>
      </c>
      <c r="J570" s="13" t="str">
        <f aca="false">A570&amp;"|"&amp;C570</f>
        <v>2|SCG</v>
      </c>
    </row>
    <row r="571" customFormat="false" ht="15" hidden="false" customHeight="false" outlineLevel="0" collapsed="false">
      <c r="A571" s="11" t="n">
        <v>2</v>
      </c>
      <c r="B571" s="11" t="n">
        <v>62</v>
      </c>
      <c r="C571" s="11" t="s">
        <v>72</v>
      </c>
      <c r="D571" s="11" t="s">
        <v>132</v>
      </c>
      <c r="E571" s="11" t="s">
        <v>241</v>
      </c>
      <c r="F571" s="15" t="n">
        <v>201</v>
      </c>
      <c r="G571" s="15" t="n">
        <f aca="false">IF(I571=TRUE(),"",SUMIFS('Values (Both)'!$D$2:$D$63,'Values (Both)'!$E$2:$E$63,J571))</f>
        <v>3</v>
      </c>
      <c r="H571" s="16" t="n">
        <f aca="false">IF(I571=TRUE(),"",G571-F571)</f>
        <v>-198</v>
      </c>
      <c r="I571" s="17" t="b">
        <f aca="false">FALSE()</f>
        <v>0</v>
      </c>
      <c r="J571" s="13" t="str">
        <f aca="false">A571&amp;"|"&amp;C571</f>
        <v>2|SCG</v>
      </c>
    </row>
    <row r="572" customFormat="false" ht="15" hidden="false" customHeight="false" outlineLevel="0" collapsed="false">
      <c r="A572" s="11" t="n">
        <v>2</v>
      </c>
      <c r="B572" s="11" t="n">
        <v>63</v>
      </c>
      <c r="C572" s="11" t="s">
        <v>72</v>
      </c>
      <c r="D572" s="11" t="s">
        <v>132</v>
      </c>
      <c r="E572" s="11" t="s">
        <v>241</v>
      </c>
      <c r="F572" s="15" t="n">
        <v>210</v>
      </c>
      <c r="G572" s="15" t="n">
        <f aca="false">IF(I572=TRUE(),"",SUMIFS('Values (Both)'!$D$2:$D$63,'Values (Both)'!$E$2:$E$63,J572))</f>
        <v>3</v>
      </c>
      <c r="H572" s="16" t="n">
        <f aca="false">IF(I572=TRUE(),"",G572-F572)</f>
        <v>-207</v>
      </c>
      <c r="I572" s="17" t="b">
        <f aca="false">FALSE()</f>
        <v>0</v>
      </c>
      <c r="J572" s="13" t="str">
        <f aca="false">A572&amp;"|"&amp;C572</f>
        <v>2|SCG</v>
      </c>
    </row>
    <row r="573" customFormat="false" ht="15" hidden="false" customHeight="false" outlineLevel="0" collapsed="false">
      <c r="A573" s="11" t="n">
        <v>2</v>
      </c>
      <c r="B573" s="11" t="n">
        <v>64</v>
      </c>
      <c r="C573" s="11" t="s">
        <v>72</v>
      </c>
      <c r="D573" s="11" t="s">
        <v>132</v>
      </c>
      <c r="E573" s="11" t="s">
        <v>241</v>
      </c>
      <c r="F573" s="15" t="n">
        <v>210</v>
      </c>
      <c r="G573" s="15" t="n">
        <f aca="false">IF(I573=TRUE(),"",SUMIFS('Values (Both)'!$D$2:$D$63,'Values (Both)'!$E$2:$E$63,J573))</f>
        <v>3</v>
      </c>
      <c r="H573" s="16" t="n">
        <f aca="false">IF(I573=TRUE(),"",G573-F573)</f>
        <v>-207</v>
      </c>
      <c r="I573" s="17" t="b">
        <f aca="false">FALSE()</f>
        <v>0</v>
      </c>
      <c r="J573" s="13" t="str">
        <f aca="false">A573&amp;"|"&amp;C573</f>
        <v>2|SCG</v>
      </c>
    </row>
    <row r="574" customFormat="false" ht="15" hidden="false" customHeight="false" outlineLevel="0" collapsed="false">
      <c r="A574" s="11" t="n">
        <v>2</v>
      </c>
      <c r="B574" s="11" t="n">
        <v>65</v>
      </c>
      <c r="C574" s="11" t="s">
        <v>72</v>
      </c>
      <c r="D574" s="11" t="s">
        <v>132</v>
      </c>
      <c r="E574" s="11" t="s">
        <v>241</v>
      </c>
      <c r="F574" s="15" t="n">
        <v>206</v>
      </c>
      <c r="G574" s="15" t="n">
        <f aca="false">IF(I574=TRUE(),"",SUMIFS('Values (Both)'!$D$2:$D$63,'Values (Both)'!$E$2:$E$63,J574))</f>
        <v>3</v>
      </c>
      <c r="H574" s="16" t="n">
        <f aca="false">IF(I574=TRUE(),"",G574-F574)</f>
        <v>-203</v>
      </c>
      <c r="I574" s="17" t="b">
        <f aca="false">FALSE()</f>
        <v>0</v>
      </c>
      <c r="J574" s="13" t="str">
        <f aca="false">A574&amp;"|"&amp;C574</f>
        <v>2|SCG</v>
      </c>
    </row>
    <row r="575" customFormat="false" ht="15" hidden="false" customHeight="false" outlineLevel="0" collapsed="false">
      <c r="A575" s="11" t="n">
        <v>2</v>
      </c>
      <c r="B575" s="11" t="n">
        <v>66</v>
      </c>
      <c r="C575" s="11" t="s">
        <v>72</v>
      </c>
      <c r="D575" s="11" t="s">
        <v>132</v>
      </c>
      <c r="E575" s="11" t="s">
        <v>241</v>
      </c>
      <c r="F575" s="15" t="n">
        <v>220</v>
      </c>
      <c r="G575" s="15" t="n">
        <f aca="false">IF(I575=TRUE(),"",SUMIFS('Values (Both)'!$D$2:$D$63,'Values (Both)'!$E$2:$E$63,J575))</f>
        <v>3</v>
      </c>
      <c r="H575" s="16" t="n">
        <f aca="false">IF(I575=TRUE(),"",G575-F575)</f>
        <v>-217</v>
      </c>
      <c r="I575" s="17" t="b">
        <f aca="false">FALSE()</f>
        <v>0</v>
      </c>
      <c r="J575" s="13" t="str">
        <f aca="false">A575&amp;"|"&amp;C575</f>
        <v>2|SCG</v>
      </c>
    </row>
    <row r="576" customFormat="false" ht="15" hidden="false" customHeight="false" outlineLevel="0" collapsed="false">
      <c r="A576" s="11" t="n">
        <v>2</v>
      </c>
      <c r="B576" s="11" t="n">
        <v>67</v>
      </c>
      <c r="C576" s="11" t="s">
        <v>72</v>
      </c>
      <c r="D576" s="11" t="s">
        <v>132</v>
      </c>
      <c r="E576" s="11" t="s">
        <v>247</v>
      </c>
      <c r="F576" s="15" t="n">
        <v>196</v>
      </c>
      <c r="G576" s="15" t="n">
        <f aca="false">IF(I576=TRUE(),"",SUMIFS('Values (Both)'!$D$2:$D$63,'Values (Both)'!$E$2:$E$63,J576))</f>
        <v>3</v>
      </c>
      <c r="H576" s="16" t="n">
        <f aca="false">IF(I576=TRUE(),"",G576-F576)</f>
        <v>-193</v>
      </c>
      <c r="I576" s="17" t="b">
        <f aca="false">FALSE()</f>
        <v>0</v>
      </c>
      <c r="J576" s="13" t="str">
        <f aca="false">A576&amp;"|"&amp;C576</f>
        <v>2|SCG</v>
      </c>
    </row>
    <row r="577" customFormat="false" ht="15" hidden="false" customHeight="false" outlineLevel="0" collapsed="false">
      <c r="A577" s="11" t="n">
        <v>2</v>
      </c>
      <c r="B577" s="11" t="n">
        <v>68</v>
      </c>
      <c r="C577" s="11" t="s">
        <v>72</v>
      </c>
      <c r="D577" s="11" t="s">
        <v>132</v>
      </c>
      <c r="E577" s="11" t="s">
        <v>247</v>
      </c>
      <c r="F577" s="15" t="n">
        <v>205</v>
      </c>
      <c r="G577" s="15" t="n">
        <f aca="false">IF(I577=TRUE(),"",SUMIFS('Values (Both)'!$D$2:$D$63,'Values (Both)'!$E$2:$E$63,J577))</f>
        <v>3</v>
      </c>
      <c r="H577" s="16" t="n">
        <f aca="false">IF(I577=TRUE(),"",G577-F577)</f>
        <v>-202</v>
      </c>
      <c r="I577" s="17" t="b">
        <f aca="false">FALSE()</f>
        <v>0</v>
      </c>
      <c r="J577" s="13" t="str">
        <f aca="false">A577&amp;"|"&amp;C577</f>
        <v>2|SCG</v>
      </c>
    </row>
    <row r="578" customFormat="false" ht="15" hidden="false" customHeight="false" outlineLevel="0" collapsed="false">
      <c r="A578" s="11" t="n">
        <v>2</v>
      </c>
      <c r="B578" s="11" t="n">
        <v>69</v>
      </c>
      <c r="C578" s="11" t="s">
        <v>72</v>
      </c>
      <c r="D578" s="11" t="s">
        <v>132</v>
      </c>
      <c r="E578" s="11" t="s">
        <v>237</v>
      </c>
      <c r="F578" s="15" t="n">
        <v>210</v>
      </c>
      <c r="G578" s="15" t="n">
        <f aca="false">IF(I578=TRUE(),"",SUMIFS('Values (Both)'!$D$2:$D$63,'Values (Both)'!$E$2:$E$63,J578))</f>
        <v>3</v>
      </c>
      <c r="H578" s="16" t="n">
        <f aca="false">IF(I578=TRUE(),"",G578-F578)</f>
        <v>-207</v>
      </c>
      <c r="I578" s="17" t="b">
        <f aca="false">FALSE()</f>
        <v>0</v>
      </c>
      <c r="J578" s="13" t="str">
        <f aca="false">A578&amp;"|"&amp;C578</f>
        <v>2|SCG</v>
      </c>
    </row>
    <row r="579" customFormat="false" ht="15" hidden="false" customHeight="false" outlineLevel="0" collapsed="false">
      <c r="A579" s="11" t="n">
        <v>2</v>
      </c>
      <c r="B579" s="11" t="n">
        <v>70</v>
      </c>
      <c r="C579" s="11" t="s">
        <v>72</v>
      </c>
      <c r="D579" s="11" t="s">
        <v>132</v>
      </c>
      <c r="E579" s="11" t="s">
        <v>241</v>
      </c>
      <c r="F579" s="15" t="n">
        <v>217</v>
      </c>
      <c r="G579" s="15" t="n">
        <f aca="false">IF(I579=TRUE(),"",SUMIFS('Values (Both)'!$D$2:$D$63,'Values (Both)'!$E$2:$E$63,J579))</f>
        <v>3</v>
      </c>
      <c r="H579" s="16" t="n">
        <f aca="false">IF(I579=TRUE(),"",G579-F579)</f>
        <v>-214</v>
      </c>
      <c r="I579" s="17" t="b">
        <f aca="false">FALSE()</f>
        <v>0</v>
      </c>
      <c r="J579" s="13" t="str">
        <f aca="false">A579&amp;"|"&amp;C579</f>
        <v>2|SCG</v>
      </c>
    </row>
    <row r="580" customFormat="false" ht="15" hidden="false" customHeight="false" outlineLevel="0" collapsed="false">
      <c r="A580" s="11" t="n">
        <v>2</v>
      </c>
      <c r="B580" s="11" t="n">
        <v>71</v>
      </c>
      <c r="C580" s="11" t="s">
        <v>72</v>
      </c>
      <c r="D580" s="11" t="s">
        <v>132</v>
      </c>
      <c r="E580" s="11" t="s">
        <v>249</v>
      </c>
      <c r="F580" s="15" t="n">
        <v>220</v>
      </c>
      <c r="G580" s="15" t="n">
        <f aca="false">IF(I580=TRUE(),"",SUMIFS('Values (Both)'!$D$2:$D$63,'Values (Both)'!$E$2:$E$63,J580))</f>
        <v>3</v>
      </c>
      <c r="H580" s="16" t="n">
        <f aca="false">IF(I580=TRUE(),"",G580-F580)</f>
        <v>-217</v>
      </c>
      <c r="I580" s="17" t="b">
        <f aca="false">FALSE()</f>
        <v>0</v>
      </c>
      <c r="J580" s="13" t="str">
        <f aca="false">A580&amp;"|"&amp;C580</f>
        <v>2|SCG</v>
      </c>
    </row>
    <row r="581" customFormat="false" ht="15" hidden="false" customHeight="false" outlineLevel="0" collapsed="false">
      <c r="A581" s="11" t="n">
        <v>2</v>
      </c>
      <c r="B581" s="11" t="n">
        <v>72</v>
      </c>
      <c r="C581" s="11" t="s">
        <v>72</v>
      </c>
      <c r="D581" s="11" t="s">
        <v>132</v>
      </c>
      <c r="E581" s="11" t="s">
        <v>146</v>
      </c>
      <c r="F581" s="15" t="n">
        <v>190</v>
      </c>
      <c r="G581" s="15" t="n">
        <f aca="false">IF(I581=TRUE(),"",SUMIFS('Values (Both)'!$D$2:$D$63,'Values (Both)'!$E$2:$E$63,J581))</f>
        <v>3</v>
      </c>
      <c r="H581" s="16" t="n">
        <f aca="false">IF(I581=TRUE(),"",G581-F581)</f>
        <v>-187</v>
      </c>
      <c r="I581" s="17" t="b">
        <f aca="false">FALSE()</f>
        <v>0</v>
      </c>
      <c r="J581" s="13" t="str">
        <f aca="false">A581&amp;"|"&amp;C581</f>
        <v>2|SCG</v>
      </c>
    </row>
    <row r="582" customFormat="false" ht="15" hidden="false" customHeight="false" outlineLevel="0" collapsed="false">
      <c r="A582" s="11" t="n">
        <v>2</v>
      </c>
      <c r="B582" s="11" t="n">
        <v>73</v>
      </c>
      <c r="C582" s="11" t="s">
        <v>72</v>
      </c>
      <c r="D582" s="11" t="s">
        <v>132</v>
      </c>
      <c r="E582" s="11" t="s">
        <v>247</v>
      </c>
      <c r="F582" s="15" t="n">
        <v>225</v>
      </c>
      <c r="G582" s="15" t="n">
        <f aca="false">IF(I582=TRUE(),"",SUMIFS('Values (Both)'!$D$2:$D$63,'Values (Both)'!$E$2:$E$63,J582))</f>
        <v>3</v>
      </c>
      <c r="H582" s="16" t="n">
        <f aca="false">IF(I582=TRUE(),"",G582-F582)</f>
        <v>-222</v>
      </c>
      <c r="I582" s="17" t="b">
        <f aca="false">FALSE()</f>
        <v>0</v>
      </c>
      <c r="J582" s="13" t="str">
        <f aca="false">A582&amp;"|"&amp;C582</f>
        <v>2|SCG</v>
      </c>
    </row>
    <row r="583" customFormat="false" ht="15" hidden="false" customHeight="false" outlineLevel="0" collapsed="false">
      <c r="A583" s="11" t="n">
        <v>2</v>
      </c>
      <c r="B583" s="11" t="n">
        <v>74</v>
      </c>
      <c r="C583" s="11" t="s">
        <v>72</v>
      </c>
      <c r="D583" s="11" t="s">
        <v>132</v>
      </c>
      <c r="E583" s="11" t="s">
        <v>250</v>
      </c>
      <c r="F583" s="15" t="n">
        <v>216</v>
      </c>
      <c r="G583" s="15" t="n">
        <f aca="false">IF(I583=TRUE(),"",SUMIFS('Values (Both)'!$D$2:$D$63,'Values (Both)'!$E$2:$E$63,J583))</f>
        <v>3</v>
      </c>
      <c r="H583" s="16" t="n">
        <f aca="false">IF(I583=TRUE(),"",G583-F583)</f>
        <v>-213</v>
      </c>
      <c r="I583" s="17" t="b">
        <f aca="false">FALSE()</f>
        <v>0</v>
      </c>
      <c r="J583" s="13" t="str">
        <f aca="false">A583&amp;"|"&amp;C583</f>
        <v>2|SCG</v>
      </c>
    </row>
    <row r="584" customFormat="false" ht="15" hidden="false" customHeight="false" outlineLevel="0" collapsed="false">
      <c r="A584" s="11" t="n">
        <v>2</v>
      </c>
      <c r="B584" s="11" t="n">
        <v>75</v>
      </c>
      <c r="C584" s="11" t="s">
        <v>72</v>
      </c>
      <c r="D584" s="11" t="s">
        <v>132</v>
      </c>
      <c r="E584" s="11" t="s">
        <v>175</v>
      </c>
      <c r="F584" s="15" t="n">
        <v>135</v>
      </c>
      <c r="G584" s="15" t="n">
        <f aca="false">IF(I584=TRUE(),"",SUMIFS('Values (Both)'!$D$2:$D$63,'Values (Both)'!$E$2:$E$63,J584))</f>
        <v>3</v>
      </c>
      <c r="H584" s="16" t="n">
        <f aca="false">IF(I584=TRUE(),"",G584-F584)</f>
        <v>-132</v>
      </c>
      <c r="I584" s="17" t="b">
        <f aca="false">FALSE()</f>
        <v>0</v>
      </c>
      <c r="J584" s="13" t="str">
        <f aca="false">A584&amp;"|"&amp;C584</f>
        <v>2|SCG</v>
      </c>
    </row>
    <row r="585" customFormat="false" ht="15" hidden="false" customHeight="false" outlineLevel="0" collapsed="false">
      <c r="A585" s="11" t="n">
        <v>2</v>
      </c>
      <c r="B585" s="11" t="n">
        <v>76</v>
      </c>
      <c r="C585" s="11" t="s">
        <v>72</v>
      </c>
      <c r="D585" s="11" t="s">
        <v>132</v>
      </c>
      <c r="E585" s="11" t="s">
        <v>247</v>
      </c>
      <c r="F585" s="15" t="n">
        <v>180</v>
      </c>
      <c r="G585" s="15" t="n">
        <f aca="false">IF(I585=TRUE(),"",SUMIFS('Values (Both)'!$D$2:$D$63,'Values (Both)'!$E$2:$E$63,J585))</f>
        <v>3</v>
      </c>
      <c r="H585" s="16" t="n">
        <f aca="false">IF(I585=TRUE(),"",G585-F585)</f>
        <v>-177</v>
      </c>
      <c r="I585" s="17" t="b">
        <f aca="false">FALSE()</f>
        <v>0</v>
      </c>
      <c r="J585" s="13" t="str">
        <f aca="false">A585&amp;"|"&amp;C585</f>
        <v>2|SCG</v>
      </c>
    </row>
    <row r="586" customFormat="false" ht="15" hidden="false" customHeight="false" outlineLevel="0" collapsed="false">
      <c r="A586" s="11" t="n">
        <v>2</v>
      </c>
      <c r="B586" s="11" t="n">
        <v>77</v>
      </c>
      <c r="C586" s="11" t="s">
        <v>72</v>
      </c>
      <c r="D586" s="11" t="s">
        <v>132</v>
      </c>
      <c r="E586" s="11" t="s">
        <v>197</v>
      </c>
      <c r="F586" s="15" t="n">
        <v>175</v>
      </c>
      <c r="G586" s="15" t="n">
        <f aca="false">IF(I586=TRUE(),"",SUMIFS('Values (Both)'!$D$2:$D$63,'Values (Both)'!$E$2:$E$63,J586))</f>
        <v>3</v>
      </c>
      <c r="H586" s="16" t="n">
        <f aca="false">IF(I586=TRUE(),"",G586-F586)</f>
        <v>-172</v>
      </c>
      <c r="I586" s="17" t="b">
        <f aca="false">FALSE()</f>
        <v>0</v>
      </c>
      <c r="J586" s="13" t="str">
        <f aca="false">A586&amp;"|"&amp;C586</f>
        <v>2|SCG</v>
      </c>
    </row>
    <row r="587" customFormat="false" ht="15" hidden="false" customHeight="false" outlineLevel="0" collapsed="false">
      <c r="A587" s="11" t="n">
        <v>2</v>
      </c>
      <c r="B587" s="11" t="n">
        <v>78</v>
      </c>
      <c r="C587" s="11" t="s">
        <v>72</v>
      </c>
      <c r="D587" s="11" t="s">
        <v>132</v>
      </c>
      <c r="E587" s="11" t="s">
        <v>235</v>
      </c>
      <c r="F587" s="15" t="n">
        <v>188</v>
      </c>
      <c r="G587" s="15" t="n">
        <f aca="false">IF(I587=TRUE(),"",SUMIFS('Values (Both)'!$D$2:$D$63,'Values (Both)'!$E$2:$E$63,J587))</f>
        <v>3</v>
      </c>
      <c r="H587" s="16" t="n">
        <f aca="false">IF(I587=TRUE(),"",G587-F587)</f>
        <v>-185</v>
      </c>
      <c r="I587" s="17" t="b">
        <f aca="false">FALSE()</f>
        <v>0</v>
      </c>
      <c r="J587" s="13" t="str">
        <f aca="false">A587&amp;"|"&amp;C587</f>
        <v>2|SCG</v>
      </c>
    </row>
    <row r="588" customFormat="false" ht="15" hidden="false" customHeight="false" outlineLevel="0" collapsed="false">
      <c r="A588" s="11" t="n">
        <v>2</v>
      </c>
      <c r="B588" s="11" t="n">
        <v>79</v>
      </c>
      <c r="C588" s="11" t="s">
        <v>72</v>
      </c>
      <c r="D588" s="11" t="s">
        <v>132</v>
      </c>
      <c r="E588" s="11" t="s">
        <v>249</v>
      </c>
      <c r="F588" s="15" t="n">
        <v>175</v>
      </c>
      <c r="G588" s="15" t="n">
        <f aca="false">IF(I588=TRUE(),"",SUMIFS('Values (Both)'!$D$2:$D$63,'Values (Both)'!$E$2:$E$63,J588))</f>
        <v>3</v>
      </c>
      <c r="H588" s="16" t="n">
        <f aca="false">IF(I588=TRUE(),"",G588-F588)</f>
        <v>-172</v>
      </c>
      <c r="I588" s="17" t="b">
        <f aca="false">FALSE()</f>
        <v>0</v>
      </c>
      <c r="J588" s="13" t="str">
        <f aca="false">A588&amp;"|"&amp;C588</f>
        <v>2|SCG</v>
      </c>
    </row>
    <row r="589" customFormat="false" ht="15" hidden="false" customHeight="false" outlineLevel="0" collapsed="false">
      <c r="A589" s="11" t="n">
        <v>2</v>
      </c>
      <c r="B589" s="11" t="n">
        <v>80</v>
      </c>
      <c r="C589" s="11" t="s">
        <v>72</v>
      </c>
      <c r="D589" s="11" t="s">
        <v>132</v>
      </c>
      <c r="E589" s="11" t="s">
        <v>251</v>
      </c>
      <c r="F589" s="15" t="n">
        <v>210</v>
      </c>
      <c r="G589" s="15" t="n">
        <f aca="false">IF(I589=TRUE(),"",SUMIFS('Values (Both)'!$D$2:$D$63,'Values (Both)'!$E$2:$E$63,J589))</f>
        <v>3</v>
      </c>
      <c r="H589" s="16" t="n">
        <f aca="false">IF(I589=TRUE(),"",G589-F589)</f>
        <v>-207</v>
      </c>
      <c r="I589" s="17" t="b">
        <f aca="false">FALSE()</f>
        <v>0</v>
      </c>
      <c r="J589" s="13" t="str">
        <f aca="false">A589&amp;"|"&amp;C589</f>
        <v>2|SCG</v>
      </c>
    </row>
    <row r="590" customFormat="false" ht="15" hidden="false" customHeight="false" outlineLevel="0" collapsed="false">
      <c r="A590" s="11" t="n">
        <v>2</v>
      </c>
      <c r="B590" s="11" t="n">
        <v>81</v>
      </c>
      <c r="C590" s="11" t="s">
        <v>72</v>
      </c>
      <c r="D590" s="11" t="s">
        <v>132</v>
      </c>
      <c r="E590" s="11" t="s">
        <v>189</v>
      </c>
      <c r="F590" s="15" t="n">
        <v>210</v>
      </c>
      <c r="G590" s="15" t="n">
        <f aca="false">IF(I590=TRUE(),"",SUMIFS('Values (Both)'!$D$2:$D$63,'Values (Both)'!$E$2:$E$63,J590))</f>
        <v>3</v>
      </c>
      <c r="H590" s="16" t="n">
        <f aca="false">IF(I590=TRUE(),"",G590-F590)</f>
        <v>-207</v>
      </c>
      <c r="I590" s="17" t="b">
        <f aca="false">FALSE()</f>
        <v>0</v>
      </c>
      <c r="J590" s="13" t="str">
        <f aca="false">A590&amp;"|"&amp;C590</f>
        <v>2|SCG</v>
      </c>
    </row>
    <row r="591" customFormat="false" ht="15" hidden="false" customHeight="false" outlineLevel="0" collapsed="false">
      <c r="A591" s="11" t="n">
        <v>2</v>
      </c>
      <c r="B591" s="11" t="n">
        <v>82</v>
      </c>
      <c r="C591" s="11" t="s">
        <v>72</v>
      </c>
      <c r="D591" s="11" t="s">
        <v>132</v>
      </c>
      <c r="E591" s="11" t="s">
        <v>249</v>
      </c>
      <c r="F591" s="15" t="n">
        <v>223</v>
      </c>
      <c r="G591" s="15" t="n">
        <f aca="false">IF(I591=TRUE(),"",SUMIFS('Values (Both)'!$D$2:$D$63,'Values (Both)'!$E$2:$E$63,J591))</f>
        <v>3</v>
      </c>
      <c r="H591" s="16" t="n">
        <f aca="false">IF(I591=TRUE(),"",G591-F591)</f>
        <v>-220</v>
      </c>
      <c r="I591" s="17" t="b">
        <f aca="false">FALSE()</f>
        <v>0</v>
      </c>
      <c r="J591" s="13" t="str">
        <f aca="false">A591&amp;"|"&amp;C591</f>
        <v>2|SCG</v>
      </c>
    </row>
    <row r="592" customFormat="false" ht="15" hidden="false" customHeight="false" outlineLevel="0" collapsed="false">
      <c r="A592" s="11" t="n">
        <v>2</v>
      </c>
      <c r="B592" s="11" t="n">
        <v>83</v>
      </c>
      <c r="C592" s="11" t="s">
        <v>72</v>
      </c>
      <c r="D592" s="11" t="s">
        <v>132</v>
      </c>
      <c r="E592" s="11" t="s">
        <v>249</v>
      </c>
      <c r="F592" s="15" t="n">
        <v>245</v>
      </c>
      <c r="G592" s="15" t="n">
        <f aca="false">IF(I592=TRUE(),"",SUMIFS('Values (Both)'!$D$2:$D$63,'Values (Both)'!$E$2:$E$63,J592))</f>
        <v>3</v>
      </c>
      <c r="H592" s="16" t="n">
        <f aca="false">IF(I592=TRUE(),"",G592-F592)</f>
        <v>-242</v>
      </c>
      <c r="I592" s="17" t="b">
        <f aca="false">FALSE()</f>
        <v>0</v>
      </c>
      <c r="J592" s="13" t="str">
        <f aca="false">A592&amp;"|"&amp;C592</f>
        <v>2|SCG</v>
      </c>
    </row>
    <row r="593" customFormat="false" ht="15" hidden="false" customHeight="false" outlineLevel="0" collapsed="false">
      <c r="A593" s="11" t="n">
        <v>2</v>
      </c>
      <c r="B593" s="11" t="n">
        <v>84</v>
      </c>
      <c r="C593" s="11" t="s">
        <v>72</v>
      </c>
      <c r="D593" s="11" t="s">
        <v>132</v>
      </c>
      <c r="E593" s="11" t="s">
        <v>249</v>
      </c>
      <c r="F593" s="15" t="n">
        <v>240</v>
      </c>
      <c r="G593" s="15" t="n">
        <f aca="false">IF(I593=TRUE(),"",SUMIFS('Values (Both)'!$D$2:$D$63,'Values (Both)'!$E$2:$E$63,J593))</f>
        <v>3</v>
      </c>
      <c r="H593" s="16" t="n">
        <f aca="false">IF(I593=TRUE(),"",G593-F593)</f>
        <v>-237</v>
      </c>
      <c r="I593" s="17" t="b">
        <f aca="false">FALSE()</f>
        <v>0</v>
      </c>
      <c r="J593" s="13" t="str">
        <f aca="false">A593&amp;"|"&amp;C593</f>
        <v>2|SCG</v>
      </c>
    </row>
    <row r="594" customFormat="false" ht="15" hidden="false" customHeight="false" outlineLevel="0" collapsed="false">
      <c r="A594" s="11" t="n">
        <v>2</v>
      </c>
      <c r="B594" s="11" t="n">
        <v>85</v>
      </c>
      <c r="C594" s="11" t="s">
        <v>72</v>
      </c>
      <c r="D594" s="11" t="s">
        <v>132</v>
      </c>
      <c r="E594" s="11" t="s">
        <v>175</v>
      </c>
      <c r="F594" s="15" t="n">
        <v>230</v>
      </c>
      <c r="G594" s="15" t="n">
        <f aca="false">IF(I594=TRUE(),"",SUMIFS('Values (Both)'!$D$2:$D$63,'Values (Both)'!$E$2:$E$63,J594))</f>
        <v>3</v>
      </c>
      <c r="H594" s="16" t="n">
        <f aca="false">IF(I594=TRUE(),"",G594-F594)</f>
        <v>-227</v>
      </c>
      <c r="I594" s="17" t="b">
        <f aca="false">FALSE()</f>
        <v>0</v>
      </c>
      <c r="J594" s="13" t="str">
        <f aca="false">A594&amp;"|"&amp;C594</f>
        <v>2|SCG</v>
      </c>
    </row>
    <row r="595" customFormat="false" ht="15" hidden="false" customHeight="false" outlineLevel="0" collapsed="false">
      <c r="A595" s="11" t="n">
        <v>2</v>
      </c>
      <c r="B595" s="11" t="n">
        <v>86</v>
      </c>
      <c r="C595" s="11" t="s">
        <v>72</v>
      </c>
      <c r="D595" s="11" t="s">
        <v>132</v>
      </c>
      <c r="E595" s="11" t="s">
        <v>249</v>
      </c>
      <c r="F595" s="15" t="n">
        <v>225</v>
      </c>
      <c r="G595" s="15" t="n">
        <f aca="false">IF(I595=TRUE(),"",SUMIFS('Values (Both)'!$D$2:$D$63,'Values (Both)'!$E$2:$E$63,J595))</f>
        <v>3</v>
      </c>
      <c r="H595" s="16" t="n">
        <f aca="false">IF(I595=TRUE(),"",G595-F595)</f>
        <v>-222</v>
      </c>
      <c r="I595" s="17" t="b">
        <f aca="false">FALSE()</f>
        <v>0</v>
      </c>
      <c r="J595" s="13" t="str">
        <f aca="false">A595&amp;"|"&amp;C595</f>
        <v>2|SCG</v>
      </c>
    </row>
    <row r="596" customFormat="false" ht="15" hidden="false" customHeight="false" outlineLevel="0" collapsed="false">
      <c r="A596" s="11" t="n">
        <v>2</v>
      </c>
      <c r="B596" s="11" t="n">
        <v>87</v>
      </c>
      <c r="C596" s="11" t="s">
        <v>72</v>
      </c>
      <c r="D596" s="11" t="s">
        <v>132</v>
      </c>
      <c r="E596" s="11" t="s">
        <v>189</v>
      </c>
      <c r="F596" s="15" t="n">
        <v>225</v>
      </c>
      <c r="G596" s="15" t="n">
        <f aca="false">IF(I596=TRUE(),"",SUMIFS('Values (Both)'!$D$2:$D$63,'Values (Both)'!$E$2:$E$63,J596))</f>
        <v>3</v>
      </c>
      <c r="H596" s="16" t="n">
        <f aca="false">IF(I596=TRUE(),"",G596-F596)</f>
        <v>-222</v>
      </c>
      <c r="I596" s="17" t="b">
        <f aca="false">FALSE()</f>
        <v>0</v>
      </c>
      <c r="J596" s="13" t="str">
        <f aca="false">A596&amp;"|"&amp;C596</f>
        <v>2|SCG</v>
      </c>
    </row>
    <row r="597" customFormat="false" ht="15" hidden="false" customHeight="false" outlineLevel="0" collapsed="false">
      <c r="A597" s="11" t="n">
        <v>2</v>
      </c>
      <c r="B597" s="11" t="n">
        <v>88</v>
      </c>
      <c r="C597" s="11" t="s">
        <v>72</v>
      </c>
      <c r="D597" s="11" t="s">
        <v>132</v>
      </c>
      <c r="E597" s="11" t="s">
        <v>189</v>
      </c>
      <c r="F597" s="15" t="n">
        <v>261</v>
      </c>
      <c r="G597" s="15" t="n">
        <f aca="false">IF(I597=TRUE(),"",SUMIFS('Values (Both)'!$D$2:$D$63,'Values (Both)'!$E$2:$E$63,J597))</f>
        <v>3</v>
      </c>
      <c r="H597" s="16" t="n">
        <f aca="false">IF(I597=TRUE(),"",G597-F597)</f>
        <v>-258</v>
      </c>
      <c r="I597" s="17" t="b">
        <f aca="false">FALSE()</f>
        <v>0</v>
      </c>
      <c r="J597" s="13" t="str">
        <f aca="false">A597&amp;"|"&amp;C597</f>
        <v>2|SCG</v>
      </c>
    </row>
    <row r="598" customFormat="false" ht="15" hidden="false" customHeight="false" outlineLevel="0" collapsed="false">
      <c r="A598" s="11" t="n">
        <v>2</v>
      </c>
      <c r="B598" s="11" t="n">
        <v>89</v>
      </c>
      <c r="C598" s="11" t="s">
        <v>72</v>
      </c>
      <c r="D598" s="11" t="s">
        <v>132</v>
      </c>
      <c r="E598" s="11" t="s">
        <v>175</v>
      </c>
      <c r="F598" s="15" t="n">
        <v>220</v>
      </c>
      <c r="G598" s="15" t="n">
        <f aca="false">IF(I598=TRUE(),"",SUMIFS('Values (Both)'!$D$2:$D$63,'Values (Both)'!$E$2:$E$63,J598))</f>
        <v>3</v>
      </c>
      <c r="H598" s="16" t="n">
        <f aca="false">IF(I598=TRUE(),"",G598-F598)</f>
        <v>-217</v>
      </c>
      <c r="I598" s="17" t="b">
        <f aca="false">FALSE()</f>
        <v>0</v>
      </c>
      <c r="J598" s="13" t="str">
        <f aca="false">A598&amp;"|"&amp;C598</f>
        <v>2|SCG</v>
      </c>
    </row>
    <row r="599" customFormat="false" ht="15" hidden="false" customHeight="false" outlineLevel="0" collapsed="false">
      <c r="A599" s="11" t="n">
        <v>2</v>
      </c>
      <c r="B599" s="11" t="n">
        <v>90</v>
      </c>
      <c r="C599" s="11" t="s">
        <v>72</v>
      </c>
      <c r="D599" s="11" t="s">
        <v>132</v>
      </c>
      <c r="E599" s="11" t="s">
        <v>247</v>
      </c>
      <c r="F599" s="15" t="n">
        <v>186</v>
      </c>
      <c r="G599" s="15" t="n">
        <f aca="false">IF(I599=TRUE(),"",SUMIFS('Values (Both)'!$D$2:$D$63,'Values (Both)'!$E$2:$E$63,J599))</f>
        <v>3</v>
      </c>
      <c r="H599" s="16" t="n">
        <f aca="false">IF(I599=TRUE(),"",G599-F599)</f>
        <v>-183</v>
      </c>
      <c r="I599" s="17" t="b">
        <f aca="false">FALSE()</f>
        <v>0</v>
      </c>
      <c r="J599" s="13" t="str">
        <f aca="false">A599&amp;"|"&amp;C599</f>
        <v>2|SCG</v>
      </c>
    </row>
    <row r="600" customFormat="false" ht="15" hidden="false" customHeight="false" outlineLevel="0" collapsed="false">
      <c r="A600" s="11" t="n">
        <v>2</v>
      </c>
      <c r="B600" s="11" t="n">
        <v>91</v>
      </c>
      <c r="C600" s="11" t="s">
        <v>72</v>
      </c>
      <c r="D600" s="11" t="s">
        <v>132</v>
      </c>
      <c r="E600" s="11" t="s">
        <v>252</v>
      </c>
      <c r="F600" s="15" t="n">
        <v>185</v>
      </c>
      <c r="G600" s="15" t="n">
        <f aca="false">IF(I600=TRUE(),"",SUMIFS('Values (Both)'!$D$2:$D$63,'Values (Both)'!$E$2:$E$63,J600))</f>
        <v>3</v>
      </c>
      <c r="H600" s="16" t="n">
        <f aca="false">IF(I600=TRUE(),"",G600-F600)</f>
        <v>-182</v>
      </c>
      <c r="I600" s="17" t="b">
        <f aca="false">FALSE()</f>
        <v>0</v>
      </c>
      <c r="J600" s="13" t="str">
        <f aca="false">A600&amp;"|"&amp;C600</f>
        <v>2|SCG</v>
      </c>
    </row>
    <row r="601" customFormat="false" ht="15" hidden="false" customHeight="false" outlineLevel="0" collapsed="false">
      <c r="A601" s="11" t="n">
        <v>2</v>
      </c>
      <c r="B601" s="11" t="n">
        <v>92</v>
      </c>
      <c r="C601" s="11" t="s">
        <v>72</v>
      </c>
      <c r="D601" s="11" t="s">
        <v>132</v>
      </c>
      <c r="E601" s="11" t="s">
        <v>175</v>
      </c>
      <c r="F601" s="15" t="n">
        <v>230</v>
      </c>
      <c r="G601" s="15" t="n">
        <f aca="false">IF(I601=TRUE(),"",SUMIFS('Values (Both)'!$D$2:$D$63,'Values (Both)'!$E$2:$E$63,J601))</f>
        <v>3</v>
      </c>
      <c r="H601" s="16" t="n">
        <f aca="false">IF(I601=TRUE(),"",G601-F601)</f>
        <v>-227</v>
      </c>
      <c r="I601" s="17" t="b">
        <f aca="false">FALSE()</f>
        <v>0</v>
      </c>
      <c r="J601" s="13" t="str">
        <f aca="false">A601&amp;"|"&amp;C601</f>
        <v>2|SCG</v>
      </c>
    </row>
    <row r="602" customFormat="false" ht="15" hidden="false" customHeight="false" outlineLevel="0" collapsed="false">
      <c r="A602" s="11" t="n">
        <v>2</v>
      </c>
      <c r="B602" s="11" t="n">
        <v>93</v>
      </c>
      <c r="C602" s="11" t="s">
        <v>72</v>
      </c>
      <c r="D602" s="11" t="s">
        <v>132</v>
      </c>
      <c r="E602" s="11" t="s">
        <v>235</v>
      </c>
      <c r="F602" s="15" t="n">
        <v>155</v>
      </c>
      <c r="G602" s="15" t="n">
        <f aca="false">IF(I602=TRUE(),"",SUMIFS('Values (Both)'!$D$2:$D$63,'Values (Both)'!$E$2:$E$63,J602))</f>
        <v>3</v>
      </c>
      <c r="H602" s="16" t="n">
        <f aca="false">IF(I602=TRUE(),"",G602-F602)</f>
        <v>-152</v>
      </c>
      <c r="I602" s="17" t="b">
        <f aca="false">FALSE()</f>
        <v>0</v>
      </c>
      <c r="J602" s="13" t="str">
        <f aca="false">A602&amp;"|"&amp;C602</f>
        <v>2|SCG</v>
      </c>
    </row>
    <row r="603" customFormat="false" ht="15" hidden="false" customHeight="false" outlineLevel="0" collapsed="false">
      <c r="A603" s="11" t="n">
        <v>2</v>
      </c>
      <c r="B603" s="11" t="n">
        <v>94</v>
      </c>
      <c r="C603" s="11" t="s">
        <v>72</v>
      </c>
      <c r="D603" s="11" t="s">
        <v>132</v>
      </c>
      <c r="E603" s="11" t="s">
        <v>175</v>
      </c>
      <c r="F603" s="15" t="n">
        <v>170</v>
      </c>
      <c r="G603" s="15" t="n">
        <f aca="false">IF(I603=TRUE(),"",SUMIFS('Values (Both)'!$D$2:$D$63,'Values (Both)'!$E$2:$E$63,J603))</f>
        <v>3</v>
      </c>
      <c r="H603" s="16" t="n">
        <f aca="false">IF(I603=TRUE(),"",G603-F603)</f>
        <v>-167</v>
      </c>
      <c r="I603" s="17" t="b">
        <f aca="false">FALSE()</f>
        <v>0</v>
      </c>
      <c r="J603" s="13" t="str">
        <f aca="false">A603&amp;"|"&amp;C603</f>
        <v>2|SCG</v>
      </c>
    </row>
    <row r="604" customFormat="false" ht="15" hidden="false" customHeight="false" outlineLevel="0" collapsed="false">
      <c r="A604" s="11" t="n">
        <v>2</v>
      </c>
      <c r="B604" s="11" t="n">
        <v>95</v>
      </c>
      <c r="C604" s="11" t="s">
        <v>72</v>
      </c>
      <c r="D604" s="11" t="s">
        <v>132</v>
      </c>
      <c r="E604" s="11" t="s">
        <v>152</v>
      </c>
      <c r="F604" s="15" t="n">
        <v>170</v>
      </c>
      <c r="G604" s="15" t="n">
        <f aca="false">IF(I604=TRUE(),"",SUMIFS('Values (Both)'!$D$2:$D$63,'Values (Both)'!$E$2:$E$63,J604))</f>
        <v>3</v>
      </c>
      <c r="H604" s="16" t="n">
        <f aca="false">IF(I604=TRUE(),"",G604-F604)</f>
        <v>-167</v>
      </c>
      <c r="I604" s="17" t="b">
        <f aca="false">FALSE()</f>
        <v>0</v>
      </c>
      <c r="J604" s="13" t="str">
        <f aca="false">A604&amp;"|"&amp;C604</f>
        <v>2|SCG</v>
      </c>
    </row>
    <row r="605" customFormat="false" ht="15" hidden="false" customHeight="false" outlineLevel="0" collapsed="false">
      <c r="A605" s="11" t="n">
        <v>2</v>
      </c>
      <c r="B605" s="11" t="n">
        <v>96</v>
      </c>
      <c r="C605" s="11" t="s">
        <v>72</v>
      </c>
      <c r="D605" s="11" t="s">
        <v>132</v>
      </c>
      <c r="E605" s="11" t="s">
        <v>253</v>
      </c>
      <c r="F605" s="15" t="n">
        <v>145</v>
      </c>
      <c r="G605" s="15" t="n">
        <f aca="false">IF(I605=TRUE(),"",SUMIFS('Values (Both)'!$D$2:$D$63,'Values (Both)'!$E$2:$E$63,J605))</f>
        <v>3</v>
      </c>
      <c r="H605" s="16" t="n">
        <f aca="false">IF(I605=TRUE(),"",G605-F605)</f>
        <v>-142</v>
      </c>
      <c r="I605" s="17" t="b">
        <f aca="false">FALSE()</f>
        <v>0</v>
      </c>
      <c r="J605" s="13" t="str">
        <f aca="false">A605&amp;"|"&amp;C605</f>
        <v>2|SCG</v>
      </c>
    </row>
    <row r="606" customFormat="false" ht="15" hidden="false" customHeight="false" outlineLevel="0" collapsed="false">
      <c r="A606" s="11" t="n">
        <v>2</v>
      </c>
      <c r="B606" s="11" t="n">
        <v>97</v>
      </c>
      <c r="C606" s="11" t="s">
        <v>72</v>
      </c>
      <c r="D606" s="11" t="s">
        <v>132</v>
      </c>
      <c r="E606" s="11" t="s">
        <v>157</v>
      </c>
      <c r="F606" s="15" t="n">
        <v>160</v>
      </c>
      <c r="G606" s="15" t="n">
        <f aca="false">IF(I606=TRUE(),"",SUMIFS('Values (Both)'!$D$2:$D$63,'Values (Both)'!$E$2:$E$63,J606))</f>
        <v>3</v>
      </c>
      <c r="H606" s="16" t="n">
        <f aca="false">IF(I606=TRUE(),"",G606-F606)</f>
        <v>-157</v>
      </c>
      <c r="I606" s="17" t="b">
        <f aca="false">FALSE()</f>
        <v>0</v>
      </c>
      <c r="J606" s="13" t="str">
        <f aca="false">A606&amp;"|"&amp;C606</f>
        <v>2|SCG</v>
      </c>
    </row>
    <row r="607" customFormat="false" ht="15" hidden="false" customHeight="false" outlineLevel="0" collapsed="false">
      <c r="A607" s="11" t="n">
        <v>2</v>
      </c>
      <c r="B607" s="11" t="n">
        <v>98</v>
      </c>
      <c r="C607" s="11" t="s">
        <v>72</v>
      </c>
      <c r="D607" s="11" t="s">
        <v>132</v>
      </c>
      <c r="E607" s="11" t="s">
        <v>157</v>
      </c>
      <c r="F607" s="15" t="n">
        <v>160</v>
      </c>
      <c r="G607" s="15" t="n">
        <f aca="false">IF(I607=TRUE(),"",SUMIFS('Values (Both)'!$D$2:$D$63,'Values (Both)'!$E$2:$E$63,J607))</f>
        <v>3</v>
      </c>
      <c r="H607" s="16" t="n">
        <f aca="false">IF(I607=TRUE(),"",G607-F607)</f>
        <v>-157</v>
      </c>
      <c r="I607" s="17" t="b">
        <f aca="false">FALSE()</f>
        <v>0</v>
      </c>
      <c r="J607" s="13" t="str">
        <f aca="false">A607&amp;"|"&amp;C607</f>
        <v>2|SCG</v>
      </c>
    </row>
    <row r="608" customFormat="false" ht="15" hidden="false" customHeight="false" outlineLevel="0" collapsed="false">
      <c r="A608" s="11" t="n">
        <v>2</v>
      </c>
      <c r="B608" s="11" t="n">
        <v>99</v>
      </c>
      <c r="C608" s="11" t="s">
        <v>72</v>
      </c>
      <c r="D608" s="11" t="s">
        <v>132</v>
      </c>
      <c r="E608" s="11" t="s">
        <v>254</v>
      </c>
      <c r="F608" s="15" t="n">
        <v>140</v>
      </c>
      <c r="G608" s="15" t="n">
        <f aca="false">IF(I608=TRUE(),"",SUMIFS('Values (Both)'!$D$2:$D$63,'Values (Both)'!$E$2:$E$63,J608))</f>
        <v>3</v>
      </c>
      <c r="H608" s="16" t="n">
        <f aca="false">IF(I608=TRUE(),"",G608-F608)</f>
        <v>-137</v>
      </c>
      <c r="I608" s="17" t="b">
        <f aca="false">FALSE()</f>
        <v>0</v>
      </c>
      <c r="J608" s="13" t="str">
        <f aca="false">A608&amp;"|"&amp;C608</f>
        <v>2|SCG</v>
      </c>
    </row>
    <row r="609" customFormat="false" ht="15" hidden="false" customHeight="false" outlineLevel="0" collapsed="false">
      <c r="A609" s="11" t="n">
        <v>2</v>
      </c>
      <c r="B609" s="11" t="n">
        <v>100</v>
      </c>
      <c r="C609" s="11" t="s">
        <v>72</v>
      </c>
      <c r="D609" s="11" t="s">
        <v>132</v>
      </c>
      <c r="E609" s="11" t="s">
        <v>255</v>
      </c>
      <c r="F609" s="15" t="n">
        <v>145</v>
      </c>
      <c r="G609" s="15" t="n">
        <f aca="false">IF(I609=TRUE(),"",SUMIFS('Values (Both)'!$D$2:$D$63,'Values (Both)'!$E$2:$E$63,J609))</f>
        <v>3</v>
      </c>
      <c r="H609" s="16" t="n">
        <f aca="false">IF(I609=TRUE(),"",G609-F609)</f>
        <v>-142</v>
      </c>
      <c r="I609" s="17" t="b">
        <f aca="false">FALSE()</f>
        <v>0</v>
      </c>
      <c r="J609" s="13" t="str">
        <f aca="false">A609&amp;"|"&amp;C609</f>
        <v>2|SCG</v>
      </c>
    </row>
    <row r="610" customFormat="false" ht="15" hidden="false" customHeight="false" outlineLevel="0" collapsed="false">
      <c r="A610" s="11" t="n">
        <v>2</v>
      </c>
      <c r="B610" s="11" t="n">
        <v>101</v>
      </c>
      <c r="C610" s="11" t="s">
        <v>72</v>
      </c>
      <c r="D610" s="11" t="s">
        <v>132</v>
      </c>
      <c r="E610" s="11" t="s">
        <v>230</v>
      </c>
      <c r="F610" s="15" t="n">
        <v>175</v>
      </c>
      <c r="G610" s="15" t="n">
        <f aca="false">IF(I610=TRUE(),"",SUMIFS('Values (Both)'!$D$2:$D$63,'Values (Both)'!$E$2:$E$63,J610))</f>
        <v>3</v>
      </c>
      <c r="H610" s="16" t="n">
        <f aca="false">IF(I610=TRUE(),"",G610-F610)</f>
        <v>-172</v>
      </c>
      <c r="I610" s="17" t="b">
        <f aca="false">FALSE()</f>
        <v>0</v>
      </c>
      <c r="J610" s="13" t="str">
        <f aca="false">A610&amp;"|"&amp;C610</f>
        <v>2|SCG</v>
      </c>
    </row>
    <row r="611" customFormat="false" ht="15" hidden="false" customHeight="false" outlineLevel="0" collapsed="false">
      <c r="A611" s="11" t="n">
        <v>2</v>
      </c>
      <c r="B611" s="11" t="n">
        <v>102</v>
      </c>
      <c r="C611" s="11" t="s">
        <v>72</v>
      </c>
      <c r="D611" s="11" t="s">
        <v>132</v>
      </c>
      <c r="E611" s="11" t="s">
        <v>175</v>
      </c>
      <c r="F611" s="15" t="n">
        <v>165</v>
      </c>
      <c r="G611" s="15" t="n">
        <f aca="false">IF(I611=TRUE(),"",SUMIFS('Values (Both)'!$D$2:$D$63,'Values (Both)'!$E$2:$E$63,J611))</f>
        <v>3</v>
      </c>
      <c r="H611" s="16" t="n">
        <f aca="false">IF(I611=TRUE(),"",G611-F611)</f>
        <v>-162</v>
      </c>
      <c r="I611" s="17" t="b">
        <f aca="false">FALSE()</f>
        <v>0</v>
      </c>
      <c r="J611" s="13" t="str">
        <f aca="false">A611&amp;"|"&amp;C611</f>
        <v>2|SCG</v>
      </c>
    </row>
    <row r="612" customFormat="false" ht="15" hidden="false" customHeight="false" outlineLevel="0" collapsed="false">
      <c r="A612" s="11" t="n">
        <v>2</v>
      </c>
      <c r="B612" s="11" t="n">
        <v>103</v>
      </c>
      <c r="C612" s="11" t="s">
        <v>72</v>
      </c>
      <c r="D612" s="11" t="s">
        <v>132</v>
      </c>
      <c r="E612" s="11" t="s">
        <v>230</v>
      </c>
      <c r="F612" s="15" t="n">
        <v>155</v>
      </c>
      <c r="G612" s="15" t="n">
        <f aca="false">IF(I612=TRUE(),"",SUMIFS('Values (Both)'!$D$2:$D$63,'Values (Both)'!$E$2:$E$63,J612))</f>
        <v>3</v>
      </c>
      <c r="H612" s="16" t="n">
        <f aca="false">IF(I612=TRUE(),"",G612-F612)</f>
        <v>-152</v>
      </c>
      <c r="I612" s="17" t="b">
        <f aca="false">FALSE()</f>
        <v>0</v>
      </c>
      <c r="J612" s="13" t="str">
        <f aca="false">A612&amp;"|"&amp;C612</f>
        <v>2|SCG</v>
      </c>
    </row>
    <row r="613" customFormat="false" ht="15" hidden="false" customHeight="false" outlineLevel="0" collapsed="false">
      <c r="A613" s="11" t="n">
        <v>2</v>
      </c>
      <c r="B613" s="11" t="n">
        <v>104</v>
      </c>
      <c r="C613" s="11" t="s">
        <v>72</v>
      </c>
      <c r="D613" s="11" t="s">
        <v>132</v>
      </c>
      <c r="E613" s="11" t="s">
        <v>231</v>
      </c>
      <c r="F613" s="15" t="n">
        <v>165</v>
      </c>
      <c r="G613" s="15" t="n">
        <f aca="false">IF(I613=TRUE(),"",SUMIFS('Values (Both)'!$D$2:$D$63,'Values (Both)'!$E$2:$E$63,J613))</f>
        <v>3</v>
      </c>
      <c r="H613" s="16" t="n">
        <f aca="false">IF(I613=TRUE(),"",G613-F613)</f>
        <v>-162</v>
      </c>
      <c r="I613" s="17" t="b">
        <f aca="false">FALSE()</f>
        <v>0</v>
      </c>
      <c r="J613" s="13" t="str">
        <f aca="false">A613&amp;"|"&amp;C613</f>
        <v>2|SCG</v>
      </c>
    </row>
    <row r="614" customFormat="false" ht="15" hidden="false" customHeight="false" outlineLevel="0" collapsed="false">
      <c r="A614" s="11" t="n">
        <v>2</v>
      </c>
      <c r="B614" s="11" t="n">
        <v>105</v>
      </c>
      <c r="C614" s="11" t="s">
        <v>72</v>
      </c>
      <c r="D614" s="11" t="s">
        <v>132</v>
      </c>
      <c r="E614" s="11" t="s">
        <v>157</v>
      </c>
      <c r="F614" s="15" t="n">
        <v>185</v>
      </c>
      <c r="G614" s="15" t="n">
        <f aca="false">IF(I614=TRUE(),"",SUMIFS('Values (Both)'!$D$2:$D$63,'Values (Both)'!$E$2:$E$63,J614))</f>
        <v>3</v>
      </c>
      <c r="H614" s="16" t="n">
        <f aca="false">IF(I614=TRUE(),"",G614-F614)</f>
        <v>-182</v>
      </c>
      <c r="I614" s="17" t="b">
        <f aca="false">FALSE()</f>
        <v>0</v>
      </c>
      <c r="J614" s="13" t="str">
        <f aca="false">A614&amp;"|"&amp;C614</f>
        <v>2|SCG</v>
      </c>
    </row>
    <row r="615" customFormat="false" ht="15" hidden="false" customHeight="false" outlineLevel="0" collapsed="false">
      <c r="A615" s="11" t="n">
        <v>2</v>
      </c>
      <c r="B615" s="11" t="n">
        <v>106</v>
      </c>
      <c r="C615" s="11" t="s">
        <v>72</v>
      </c>
      <c r="D615" s="11" t="s">
        <v>132</v>
      </c>
      <c r="E615" s="11" t="s">
        <v>175</v>
      </c>
      <c r="F615" s="15" t="n">
        <v>204</v>
      </c>
      <c r="G615" s="15" t="n">
        <f aca="false">IF(I615=TRUE(),"",SUMIFS('Values (Both)'!$D$2:$D$63,'Values (Both)'!$E$2:$E$63,J615))</f>
        <v>3</v>
      </c>
      <c r="H615" s="16" t="n">
        <f aca="false">IF(I615=TRUE(),"",G615-F615)</f>
        <v>-201</v>
      </c>
      <c r="I615" s="17" t="b">
        <f aca="false">FALSE()</f>
        <v>0</v>
      </c>
      <c r="J615" s="13" t="str">
        <f aca="false">A615&amp;"|"&amp;C615</f>
        <v>2|SCG</v>
      </c>
    </row>
    <row r="616" customFormat="false" ht="15" hidden="false" customHeight="false" outlineLevel="0" collapsed="false">
      <c r="A616" s="11" t="n">
        <v>2</v>
      </c>
      <c r="B616" s="11" t="n">
        <v>107</v>
      </c>
      <c r="C616" s="11" t="s">
        <v>72</v>
      </c>
      <c r="D616" s="11" t="s">
        <v>132</v>
      </c>
      <c r="E616" s="11" t="s">
        <v>157</v>
      </c>
      <c r="F616" s="15" t="n">
        <v>195</v>
      </c>
      <c r="G616" s="15" t="n">
        <f aca="false">IF(I616=TRUE(),"",SUMIFS('Values (Both)'!$D$2:$D$63,'Values (Both)'!$E$2:$E$63,J616))</f>
        <v>3</v>
      </c>
      <c r="H616" s="16" t="n">
        <f aca="false">IF(I616=TRUE(),"",G616-F616)</f>
        <v>-192</v>
      </c>
      <c r="I616" s="17" t="b">
        <f aca="false">FALSE()</f>
        <v>0</v>
      </c>
      <c r="J616" s="13" t="str">
        <f aca="false">A616&amp;"|"&amp;C616</f>
        <v>2|SCG</v>
      </c>
    </row>
    <row r="617" customFormat="false" ht="15" hidden="false" customHeight="false" outlineLevel="0" collapsed="false">
      <c r="A617" s="11" t="n">
        <v>2</v>
      </c>
      <c r="B617" s="11" t="n">
        <v>108</v>
      </c>
      <c r="C617" s="11" t="s">
        <v>72</v>
      </c>
      <c r="D617" s="11" t="s">
        <v>132</v>
      </c>
      <c r="E617" s="11" t="s">
        <v>157</v>
      </c>
      <c r="F617" s="15" t="n">
        <v>175</v>
      </c>
      <c r="G617" s="15" t="n">
        <f aca="false">IF(I617=TRUE(),"",SUMIFS('Values (Both)'!$D$2:$D$63,'Values (Both)'!$E$2:$E$63,J617))</f>
        <v>3</v>
      </c>
      <c r="H617" s="16" t="n">
        <f aca="false">IF(I617=TRUE(),"",G617-F617)</f>
        <v>-172</v>
      </c>
      <c r="I617" s="17" t="b">
        <f aca="false">FALSE()</f>
        <v>0</v>
      </c>
      <c r="J617" s="13" t="str">
        <f aca="false">A617&amp;"|"&amp;C617</f>
        <v>2|SCG</v>
      </c>
    </row>
    <row r="618" customFormat="false" ht="15" hidden="false" customHeight="false" outlineLevel="0" collapsed="false">
      <c r="A618" s="11" t="n">
        <v>2</v>
      </c>
      <c r="B618" s="11" t="n">
        <v>109</v>
      </c>
      <c r="C618" s="11" t="s">
        <v>72</v>
      </c>
      <c r="D618" s="11" t="s">
        <v>132</v>
      </c>
      <c r="E618" s="11" t="s">
        <v>241</v>
      </c>
      <c r="F618" s="15" t="n">
        <v>175</v>
      </c>
      <c r="G618" s="15" t="n">
        <f aca="false">IF(I618=TRUE(),"",SUMIFS('Values (Both)'!$D$2:$D$63,'Values (Both)'!$E$2:$E$63,J618))</f>
        <v>3</v>
      </c>
      <c r="H618" s="16" t="n">
        <f aca="false">IF(I618=TRUE(),"",G618-F618)</f>
        <v>-172</v>
      </c>
      <c r="I618" s="17" t="b">
        <f aca="false">FALSE()</f>
        <v>0</v>
      </c>
      <c r="J618" s="13" t="str">
        <f aca="false">A618&amp;"|"&amp;C618</f>
        <v>2|SCG</v>
      </c>
    </row>
    <row r="619" customFormat="false" ht="15" hidden="false" customHeight="false" outlineLevel="0" collapsed="false">
      <c r="A619" s="11" t="n">
        <v>2</v>
      </c>
      <c r="B619" s="11" t="n">
        <v>110</v>
      </c>
      <c r="C619" s="11" t="s">
        <v>72</v>
      </c>
      <c r="D619" s="11" t="s">
        <v>132</v>
      </c>
      <c r="E619" s="11" t="s">
        <v>231</v>
      </c>
      <c r="F619" s="15" t="n">
        <v>200</v>
      </c>
      <c r="G619" s="15" t="n">
        <f aca="false">IF(I619=TRUE(),"",SUMIFS('Values (Both)'!$D$2:$D$63,'Values (Both)'!$E$2:$E$63,J619))</f>
        <v>3</v>
      </c>
      <c r="H619" s="16" t="n">
        <f aca="false">IF(I619=TRUE(),"",G619-F619)</f>
        <v>-197</v>
      </c>
      <c r="I619" s="17" t="b">
        <f aca="false">FALSE()</f>
        <v>0</v>
      </c>
      <c r="J619" s="13" t="str">
        <f aca="false">A619&amp;"|"&amp;C619</f>
        <v>2|SCG</v>
      </c>
    </row>
    <row r="620" customFormat="false" ht="15" hidden="false" customHeight="false" outlineLevel="0" collapsed="false">
      <c r="A620" s="11" t="n">
        <v>2</v>
      </c>
      <c r="B620" s="11" t="n">
        <v>111</v>
      </c>
      <c r="C620" s="11" t="s">
        <v>72</v>
      </c>
      <c r="D620" s="11" t="s">
        <v>132</v>
      </c>
      <c r="E620" s="11" t="s">
        <v>175</v>
      </c>
      <c r="F620" s="15" t="n">
        <v>201</v>
      </c>
      <c r="G620" s="15" t="n">
        <f aca="false">IF(I620=TRUE(),"",SUMIFS('Values (Both)'!$D$2:$D$63,'Values (Both)'!$E$2:$E$63,J620))</f>
        <v>3</v>
      </c>
      <c r="H620" s="16" t="n">
        <f aca="false">IF(I620=TRUE(),"",G620-F620)</f>
        <v>-198</v>
      </c>
      <c r="I620" s="17" t="b">
        <f aca="false">FALSE()</f>
        <v>0</v>
      </c>
      <c r="J620" s="13" t="str">
        <f aca="false">A620&amp;"|"&amp;C620</f>
        <v>2|SCG</v>
      </c>
    </row>
    <row r="621" customFormat="false" ht="15" hidden="false" customHeight="false" outlineLevel="0" collapsed="false">
      <c r="A621" s="11" t="n">
        <v>2</v>
      </c>
      <c r="B621" s="11" t="n">
        <v>112</v>
      </c>
      <c r="C621" s="11" t="s">
        <v>72</v>
      </c>
      <c r="D621" s="11" t="s">
        <v>132</v>
      </c>
      <c r="E621" s="11" t="s">
        <v>256</v>
      </c>
      <c r="F621" s="15" t="n">
        <v>200</v>
      </c>
      <c r="G621" s="15" t="n">
        <f aca="false">IF(I621=TRUE(),"",SUMIFS('Values (Both)'!$D$2:$D$63,'Values (Both)'!$E$2:$E$63,J621))</f>
        <v>3</v>
      </c>
      <c r="H621" s="16" t="n">
        <f aca="false">IF(I621=TRUE(),"",G621-F621)</f>
        <v>-197</v>
      </c>
      <c r="I621" s="17" t="b">
        <f aca="false">FALSE()</f>
        <v>0</v>
      </c>
      <c r="J621" s="13" t="str">
        <f aca="false">A621&amp;"|"&amp;C621</f>
        <v>2|SCG</v>
      </c>
    </row>
    <row r="622" customFormat="false" ht="15" hidden="false" customHeight="false" outlineLevel="0" collapsed="false">
      <c r="A622" s="11" t="n">
        <v>2</v>
      </c>
      <c r="B622" s="11" t="n">
        <v>113</v>
      </c>
      <c r="C622" s="11" t="s">
        <v>72</v>
      </c>
      <c r="D622" s="11" t="s">
        <v>132</v>
      </c>
      <c r="E622" s="11" t="s">
        <v>189</v>
      </c>
      <c r="F622" s="15" t="n">
        <v>196</v>
      </c>
      <c r="G622" s="15" t="n">
        <f aca="false">IF(I622=TRUE(),"",SUMIFS('Values (Both)'!$D$2:$D$63,'Values (Both)'!$E$2:$E$63,J622))</f>
        <v>3</v>
      </c>
      <c r="H622" s="16" t="n">
        <f aca="false">IF(I622=TRUE(),"",G622-F622)</f>
        <v>-193</v>
      </c>
      <c r="I622" s="17" t="b">
        <f aca="false">FALSE()</f>
        <v>0</v>
      </c>
      <c r="J622" s="13" t="str">
        <f aca="false">A622&amp;"|"&amp;C622</f>
        <v>2|SCG</v>
      </c>
    </row>
    <row r="623" customFormat="false" ht="15" hidden="false" customHeight="false" outlineLevel="0" collapsed="false">
      <c r="A623" s="11" t="n">
        <v>2</v>
      </c>
      <c r="B623" s="11" t="n">
        <v>114</v>
      </c>
      <c r="C623" s="11" t="s">
        <v>72</v>
      </c>
      <c r="D623" s="11" t="s">
        <v>132</v>
      </c>
      <c r="E623" s="11" t="s">
        <v>175</v>
      </c>
      <c r="F623" s="15" t="n">
        <v>168</v>
      </c>
      <c r="G623" s="15" t="n">
        <f aca="false">IF(I623=TRUE(),"",SUMIFS('Values (Both)'!$D$2:$D$63,'Values (Both)'!$E$2:$E$63,J623))</f>
        <v>3</v>
      </c>
      <c r="H623" s="16" t="n">
        <f aca="false">IF(I623=TRUE(),"",G623-F623)</f>
        <v>-165</v>
      </c>
      <c r="I623" s="17" t="b">
        <f aca="false">FALSE()</f>
        <v>0</v>
      </c>
      <c r="J623" s="13" t="str">
        <f aca="false">A623&amp;"|"&amp;C623</f>
        <v>2|SCG</v>
      </c>
    </row>
    <row r="624" customFormat="false" ht="15" hidden="false" customHeight="false" outlineLevel="0" collapsed="false">
      <c r="A624" s="11" t="n">
        <v>2</v>
      </c>
      <c r="B624" s="11" t="n">
        <v>115</v>
      </c>
      <c r="C624" s="11" t="s">
        <v>72</v>
      </c>
      <c r="D624" s="11" t="s">
        <v>132</v>
      </c>
      <c r="E624" s="11" t="s">
        <v>257</v>
      </c>
      <c r="F624" s="15" t="n">
        <v>175</v>
      </c>
      <c r="G624" s="15" t="n">
        <f aca="false">IF(I624=TRUE(),"",SUMIFS('Values (Both)'!$D$2:$D$63,'Values (Both)'!$E$2:$E$63,J624))</f>
        <v>3</v>
      </c>
      <c r="H624" s="16" t="n">
        <f aca="false">IF(I624=TRUE(),"",G624-F624)</f>
        <v>-172</v>
      </c>
      <c r="I624" s="17" t="b">
        <f aca="false">FALSE()</f>
        <v>0</v>
      </c>
      <c r="J624" s="13" t="str">
        <f aca="false">A624&amp;"|"&amp;C624</f>
        <v>2|SCG</v>
      </c>
    </row>
    <row r="625" customFormat="false" ht="15" hidden="false" customHeight="false" outlineLevel="0" collapsed="false">
      <c r="A625" s="11" t="n">
        <v>2</v>
      </c>
      <c r="B625" s="11" t="n">
        <v>116</v>
      </c>
      <c r="C625" s="11" t="s">
        <v>72</v>
      </c>
      <c r="D625" s="11" t="s">
        <v>132</v>
      </c>
      <c r="E625" s="11" t="s">
        <v>255</v>
      </c>
      <c r="F625" s="15" t="n">
        <v>156</v>
      </c>
      <c r="G625" s="15" t="n">
        <f aca="false">IF(I625=TRUE(),"",SUMIFS('Values (Both)'!$D$2:$D$63,'Values (Both)'!$E$2:$E$63,J625))</f>
        <v>3</v>
      </c>
      <c r="H625" s="16" t="n">
        <f aca="false">IF(I625=TRUE(),"",G625-F625)</f>
        <v>-153</v>
      </c>
      <c r="I625" s="17" t="b">
        <f aca="false">FALSE()</f>
        <v>0</v>
      </c>
      <c r="J625" s="13" t="str">
        <f aca="false">A625&amp;"|"&amp;C625</f>
        <v>2|SCG</v>
      </c>
    </row>
    <row r="626" customFormat="false" ht="15" hidden="false" customHeight="false" outlineLevel="0" collapsed="false">
      <c r="A626" s="11" t="n">
        <v>2</v>
      </c>
      <c r="B626" s="11" t="n">
        <v>117</v>
      </c>
      <c r="C626" s="11" t="s">
        <v>84</v>
      </c>
      <c r="D626" s="11" t="s">
        <v>142</v>
      </c>
      <c r="E626" s="11" t="s">
        <v>258</v>
      </c>
      <c r="F626" s="15" t="n">
        <v>155</v>
      </c>
      <c r="G626" s="15" t="n">
        <f aca="false">IF(I626=TRUE(),"",SUMIFS('Values (Both)'!$D$2:$D$63,'Values (Both)'!$E$2:$E$63,J626))</f>
        <v>625</v>
      </c>
      <c r="H626" s="16" t="n">
        <f aca="false">IF(I626=TRUE(),"",G626-F626)</f>
        <v>470</v>
      </c>
      <c r="I626" s="17" t="b">
        <f aca="false">FALSE()</f>
        <v>0</v>
      </c>
      <c r="J626" s="13" t="str">
        <f aca="false">A626&amp;"|"&amp;C626</f>
        <v>2|B100CR</v>
      </c>
    </row>
    <row r="627" customFormat="false" ht="15" hidden="false" customHeight="false" outlineLevel="0" collapsed="false">
      <c r="A627" s="11" t="n">
        <v>2</v>
      </c>
      <c r="B627" s="11" t="n">
        <v>118</v>
      </c>
      <c r="C627" s="11" t="s">
        <v>72</v>
      </c>
      <c r="D627" s="11" t="s">
        <v>132</v>
      </c>
      <c r="E627" s="11" t="s">
        <v>258</v>
      </c>
      <c r="F627" s="15" t="n">
        <v>154</v>
      </c>
      <c r="G627" s="15" t="n">
        <f aca="false">IF(I627=TRUE(),"",SUMIFS('Values (Both)'!$D$2:$D$63,'Values (Both)'!$E$2:$E$63,J627))</f>
        <v>3</v>
      </c>
      <c r="H627" s="16" t="n">
        <f aca="false">IF(I627=TRUE(),"",G627-F627)</f>
        <v>-151</v>
      </c>
      <c r="I627" s="17" t="b">
        <f aca="false">FALSE()</f>
        <v>0</v>
      </c>
      <c r="J627" s="13" t="str">
        <f aca="false">A627&amp;"|"&amp;C627</f>
        <v>2|SCG</v>
      </c>
    </row>
    <row r="628" customFormat="false" ht="15" hidden="false" customHeight="false" outlineLevel="0" collapsed="false">
      <c r="A628" s="11" t="n">
        <v>2</v>
      </c>
      <c r="B628" s="11" t="n">
        <v>119</v>
      </c>
      <c r="C628" s="11" t="s">
        <v>72</v>
      </c>
      <c r="D628" s="11" t="s">
        <v>132</v>
      </c>
      <c r="E628" s="11" t="s">
        <v>235</v>
      </c>
      <c r="F628" s="15" t="n">
        <v>154</v>
      </c>
      <c r="G628" s="15" t="n">
        <f aca="false">IF(I628=TRUE(),"",SUMIFS('Values (Both)'!$D$2:$D$63,'Values (Both)'!$E$2:$E$63,J628))</f>
        <v>3</v>
      </c>
      <c r="H628" s="16" t="n">
        <f aca="false">IF(I628=TRUE(),"",G628-F628)</f>
        <v>-151</v>
      </c>
      <c r="I628" s="17" t="b">
        <f aca="false">FALSE()</f>
        <v>0</v>
      </c>
      <c r="J628" s="13" t="str">
        <f aca="false">A628&amp;"|"&amp;C628</f>
        <v>2|SCG</v>
      </c>
    </row>
    <row r="629" customFormat="false" ht="15" hidden="false" customHeight="false" outlineLevel="0" collapsed="false">
      <c r="A629" s="11" t="n">
        <v>2</v>
      </c>
      <c r="B629" s="11" t="n">
        <v>120</v>
      </c>
      <c r="C629" s="11" t="s">
        <v>72</v>
      </c>
      <c r="D629" s="11" t="s">
        <v>132</v>
      </c>
      <c r="E629" s="11" t="s">
        <v>259</v>
      </c>
      <c r="F629" s="15" t="n">
        <v>186</v>
      </c>
      <c r="G629" s="15" t="n">
        <f aca="false">IF(I629=TRUE(),"",SUMIFS('Values (Both)'!$D$2:$D$63,'Values (Both)'!$E$2:$E$63,J629))</f>
        <v>3</v>
      </c>
      <c r="H629" s="16" t="n">
        <f aca="false">IF(I629=TRUE(),"",G629-F629)</f>
        <v>-183</v>
      </c>
      <c r="I629" s="17" t="b">
        <f aca="false">FALSE()</f>
        <v>0</v>
      </c>
      <c r="J629" s="13" t="str">
        <f aca="false">A629&amp;"|"&amp;C629</f>
        <v>2|SCG</v>
      </c>
    </row>
    <row r="630" customFormat="false" ht="15" hidden="false" customHeight="false" outlineLevel="0" collapsed="false">
      <c r="A630" s="11" t="n">
        <v>2</v>
      </c>
      <c r="B630" s="11" t="n">
        <v>121</v>
      </c>
      <c r="C630" s="11" t="s">
        <v>86</v>
      </c>
      <c r="D630" s="11" t="s">
        <v>142</v>
      </c>
      <c r="E630" s="11" t="s">
        <v>259</v>
      </c>
      <c r="F630" s="15" t="n">
        <v>175</v>
      </c>
      <c r="G630" s="15" t="n">
        <f aca="false">IF(I630=TRUE(),"",SUMIFS('Values (Both)'!$D$2:$D$63,'Values (Both)'!$E$2:$E$63,J630))</f>
        <v>598</v>
      </c>
      <c r="H630" s="16" t="n">
        <f aca="false">IF(I630=TRUE(),"",G630-F630)</f>
        <v>423</v>
      </c>
      <c r="I630" s="17" t="b">
        <f aca="false">FALSE()</f>
        <v>0</v>
      </c>
      <c r="J630" s="13" t="str">
        <f aca="false">A630&amp;"|"&amp;C630</f>
        <v>2|B100PO</v>
      </c>
    </row>
    <row r="631" customFormat="false" ht="15" hidden="false" customHeight="false" outlineLevel="0" collapsed="false">
      <c r="A631" s="11" t="n">
        <v>2</v>
      </c>
      <c r="B631" s="11" t="n">
        <v>122</v>
      </c>
      <c r="C631" s="11" t="s">
        <v>76</v>
      </c>
      <c r="D631" s="11" t="s">
        <v>184</v>
      </c>
      <c r="E631" s="11" t="s">
        <v>260</v>
      </c>
      <c r="F631" s="15" t="n">
        <v>154</v>
      </c>
      <c r="G631" s="15" t="n">
        <f aca="false">IF(I631=TRUE(),"",SUMIFS('Values (Both)'!$D$2:$D$63,'Values (Both)'!$E$2:$E$63,J631))</f>
        <v>70</v>
      </c>
      <c r="H631" s="16" t="n">
        <f aca="false">IF(I631=TRUE(),"",G631-F631)</f>
        <v>-84</v>
      </c>
      <c r="I631" s="17" t="b">
        <f aca="false">FALSE()</f>
        <v>0</v>
      </c>
      <c r="J631" s="13" t="str">
        <f aca="false">A631&amp;"|"&amp;C631</f>
        <v>2|ETBPB</v>
      </c>
    </row>
    <row r="632" customFormat="false" ht="15" hidden="false" customHeight="false" outlineLevel="0" collapsed="false">
      <c r="A632" s="11" t="n">
        <v>2</v>
      </c>
      <c r="B632" s="11" t="n">
        <v>123</v>
      </c>
      <c r="C632" s="11" t="s">
        <v>72</v>
      </c>
      <c r="D632" s="11" t="s">
        <v>132</v>
      </c>
      <c r="E632" s="11" t="s">
        <v>259</v>
      </c>
      <c r="F632" s="15" t="n">
        <v>168</v>
      </c>
      <c r="G632" s="15" t="n">
        <f aca="false">IF(I632=TRUE(),"",SUMIFS('Values (Both)'!$D$2:$D$63,'Values (Both)'!$E$2:$E$63,J632))</f>
        <v>3</v>
      </c>
      <c r="H632" s="16" t="n">
        <f aca="false">IF(I632=TRUE(),"",G632-F632)</f>
        <v>-165</v>
      </c>
      <c r="I632" s="17" t="b">
        <f aca="false">FALSE()</f>
        <v>0</v>
      </c>
      <c r="J632" s="13" t="str">
        <f aca="false">A632&amp;"|"&amp;C632</f>
        <v>2|SCG</v>
      </c>
    </row>
    <row r="633" customFormat="false" ht="15" hidden="false" customHeight="false" outlineLevel="0" collapsed="false">
      <c r="A633" s="11" t="n">
        <v>2</v>
      </c>
      <c r="B633" s="11" t="n">
        <v>124</v>
      </c>
      <c r="C633" s="11" t="s">
        <v>72</v>
      </c>
      <c r="D633" s="11" t="s">
        <v>132</v>
      </c>
      <c r="E633" s="11" t="s">
        <v>253</v>
      </c>
      <c r="F633" s="15" t="n">
        <v>115</v>
      </c>
      <c r="G633" s="15" t="n">
        <f aca="false">IF(I633=TRUE(),"",SUMIFS('Values (Both)'!$D$2:$D$63,'Values (Both)'!$E$2:$E$63,J633))</f>
        <v>3</v>
      </c>
      <c r="H633" s="16" t="n">
        <f aca="false">IF(I633=TRUE(),"",G633-F633)</f>
        <v>-112</v>
      </c>
      <c r="I633" s="17" t="b">
        <f aca="false">FALSE()</f>
        <v>0</v>
      </c>
      <c r="J633" s="13" t="str">
        <f aca="false">A633&amp;"|"&amp;C633</f>
        <v>2|SCG</v>
      </c>
    </row>
    <row r="634" customFormat="false" ht="15" hidden="false" customHeight="false" outlineLevel="0" collapsed="false">
      <c r="A634" s="11" t="n">
        <v>2</v>
      </c>
      <c r="B634" s="11" t="n">
        <v>125</v>
      </c>
      <c r="C634" s="11" t="s">
        <v>76</v>
      </c>
      <c r="D634" s="11" t="s">
        <v>184</v>
      </c>
      <c r="E634" s="11" t="s">
        <v>259</v>
      </c>
      <c r="F634" s="15" t="n">
        <v>167</v>
      </c>
      <c r="G634" s="15" t="n">
        <f aca="false">IF(I634=TRUE(),"",SUMIFS('Values (Both)'!$D$2:$D$63,'Values (Both)'!$E$2:$E$63,J634))</f>
        <v>70</v>
      </c>
      <c r="H634" s="16" t="n">
        <f aca="false">IF(I634=TRUE(),"",G634-F634)</f>
        <v>-97</v>
      </c>
      <c r="I634" s="17" t="b">
        <f aca="false">FALSE()</f>
        <v>0</v>
      </c>
      <c r="J634" s="13" t="str">
        <f aca="false">A634&amp;"|"&amp;C634</f>
        <v>2|ETBPB</v>
      </c>
    </row>
    <row r="635" customFormat="false" ht="15" hidden="false" customHeight="false" outlineLevel="0" collapsed="false">
      <c r="A635" s="11" t="n">
        <v>2</v>
      </c>
      <c r="B635" s="11" t="n">
        <v>126</v>
      </c>
      <c r="C635" s="11" t="s">
        <v>72</v>
      </c>
      <c r="D635" s="11" t="s">
        <v>132</v>
      </c>
      <c r="E635" s="11" t="s">
        <v>259</v>
      </c>
      <c r="F635" s="15" t="n">
        <v>165</v>
      </c>
      <c r="G635" s="15" t="n">
        <f aca="false">IF(I635=TRUE(),"",SUMIFS('Values (Both)'!$D$2:$D$63,'Values (Both)'!$E$2:$E$63,J635))</f>
        <v>3</v>
      </c>
      <c r="H635" s="16" t="n">
        <f aca="false">IF(I635=TRUE(),"",G635-F635)</f>
        <v>-162</v>
      </c>
      <c r="I635" s="17" t="b">
        <f aca="false">FALSE()</f>
        <v>0</v>
      </c>
      <c r="J635" s="13" t="str">
        <f aca="false">A635&amp;"|"&amp;C635</f>
        <v>2|SCG</v>
      </c>
    </row>
    <row r="636" customFormat="false" ht="15" hidden="false" customHeight="false" outlineLevel="0" collapsed="false">
      <c r="A636" s="11" t="n">
        <v>2</v>
      </c>
      <c r="B636" s="11" t="n">
        <v>127</v>
      </c>
      <c r="C636" s="11" t="s">
        <v>72</v>
      </c>
      <c r="D636" s="11" t="s">
        <v>132</v>
      </c>
      <c r="E636" s="11" t="s">
        <v>259</v>
      </c>
      <c r="F636" s="15" t="n">
        <v>148</v>
      </c>
      <c r="G636" s="15" t="n">
        <f aca="false">IF(I636=TRUE(),"",SUMIFS('Values (Both)'!$D$2:$D$63,'Values (Both)'!$E$2:$E$63,J636))</f>
        <v>3</v>
      </c>
      <c r="H636" s="16" t="n">
        <f aca="false">IF(I636=TRUE(),"",G636-F636)</f>
        <v>-145</v>
      </c>
      <c r="I636" s="17" t="b">
        <f aca="false">FALSE()</f>
        <v>0</v>
      </c>
      <c r="J636" s="13" t="str">
        <f aca="false">A636&amp;"|"&amp;C636</f>
        <v>2|SCG</v>
      </c>
    </row>
    <row r="637" customFormat="false" ht="15" hidden="false" customHeight="false" outlineLevel="0" collapsed="false">
      <c r="A637" s="11" t="n">
        <v>2</v>
      </c>
      <c r="B637" s="11" t="n">
        <v>128</v>
      </c>
      <c r="C637" s="11" t="s">
        <v>76</v>
      </c>
      <c r="D637" s="11" t="s">
        <v>184</v>
      </c>
      <c r="E637" s="11" t="s">
        <v>259</v>
      </c>
      <c r="F637" s="15" t="n">
        <v>190</v>
      </c>
      <c r="G637" s="15" t="n">
        <f aca="false">IF(I637=TRUE(),"",SUMIFS('Values (Both)'!$D$2:$D$63,'Values (Both)'!$E$2:$E$63,J637))</f>
        <v>70</v>
      </c>
      <c r="H637" s="16" t="n">
        <f aca="false">IF(I637=TRUE(),"",G637-F637)</f>
        <v>-120</v>
      </c>
      <c r="I637" s="17" t="b">
        <f aca="false">FALSE()</f>
        <v>0</v>
      </c>
      <c r="J637" s="13" t="str">
        <f aca="false">A637&amp;"|"&amp;C637</f>
        <v>2|ETBPB</v>
      </c>
    </row>
    <row r="638" customFormat="false" ht="15" hidden="false" customHeight="false" outlineLevel="0" collapsed="false">
      <c r="A638" s="11" t="n">
        <v>2</v>
      </c>
      <c r="B638" s="11" t="n">
        <v>129</v>
      </c>
      <c r="C638" s="11" t="s">
        <v>72</v>
      </c>
      <c r="D638" s="11" t="s">
        <v>132</v>
      </c>
      <c r="E638" s="11" t="s">
        <v>253</v>
      </c>
      <c r="F638" s="15" t="n">
        <v>130</v>
      </c>
      <c r="G638" s="15" t="n">
        <f aca="false">IF(I638=TRUE(),"",SUMIFS('Values (Both)'!$D$2:$D$63,'Values (Both)'!$E$2:$E$63,J638))</f>
        <v>3</v>
      </c>
      <c r="H638" s="16" t="n">
        <f aca="false">IF(I638=TRUE(),"",G638-F638)</f>
        <v>-127</v>
      </c>
      <c r="I638" s="17" t="b">
        <f aca="false">FALSE()</f>
        <v>0</v>
      </c>
      <c r="J638" s="13" t="str">
        <f aca="false">A638&amp;"|"&amp;C638</f>
        <v>2|SCG</v>
      </c>
    </row>
    <row r="639" customFormat="false" ht="15" hidden="false" customHeight="false" outlineLevel="0" collapsed="false">
      <c r="A639" s="11" t="n">
        <v>2</v>
      </c>
      <c r="B639" s="11" t="n">
        <v>130</v>
      </c>
      <c r="C639" s="11" t="s">
        <v>72</v>
      </c>
      <c r="D639" s="11" t="s">
        <v>132</v>
      </c>
      <c r="E639" s="11" t="s">
        <v>175</v>
      </c>
      <c r="F639" s="15" t="n">
        <v>160</v>
      </c>
      <c r="G639" s="15" t="n">
        <f aca="false">IF(I639=TRUE(),"",SUMIFS('Values (Both)'!$D$2:$D$63,'Values (Both)'!$E$2:$E$63,J639))</f>
        <v>3</v>
      </c>
      <c r="H639" s="16" t="n">
        <f aca="false">IF(I639=TRUE(),"",G639-F639)</f>
        <v>-157</v>
      </c>
      <c r="I639" s="17" t="b">
        <f aca="false">FALSE()</f>
        <v>0</v>
      </c>
      <c r="J639" s="13" t="str">
        <f aca="false">A639&amp;"|"&amp;C639</f>
        <v>2|SCG</v>
      </c>
    </row>
    <row r="640" customFormat="false" ht="15" hidden="false" customHeight="false" outlineLevel="0" collapsed="false">
      <c r="A640" s="11" t="n">
        <v>2</v>
      </c>
      <c r="B640" s="11" t="n">
        <v>131</v>
      </c>
      <c r="C640" s="11" t="s">
        <v>72</v>
      </c>
      <c r="D640" s="11" t="s">
        <v>132</v>
      </c>
      <c r="E640" s="11" t="s">
        <v>261</v>
      </c>
      <c r="F640" s="15" t="n">
        <v>169</v>
      </c>
      <c r="G640" s="15" t="n">
        <f aca="false">IF(I640=TRUE(),"",SUMIFS('Values (Both)'!$D$2:$D$63,'Values (Both)'!$E$2:$E$63,J640))</f>
        <v>3</v>
      </c>
      <c r="H640" s="16" t="n">
        <f aca="false">IF(I640=TRUE(),"",G640-F640)</f>
        <v>-166</v>
      </c>
      <c r="I640" s="17" t="b">
        <f aca="false">FALSE()</f>
        <v>0</v>
      </c>
      <c r="J640" s="13" t="str">
        <f aca="false">A640&amp;"|"&amp;C640</f>
        <v>2|SCG</v>
      </c>
    </row>
    <row r="641" customFormat="false" ht="15" hidden="false" customHeight="false" outlineLevel="0" collapsed="false">
      <c r="A641" s="11" t="n">
        <v>2</v>
      </c>
      <c r="B641" s="11" t="n">
        <v>132</v>
      </c>
      <c r="C641" s="11" t="s">
        <v>74</v>
      </c>
      <c r="D641" s="11" t="s">
        <v>184</v>
      </c>
      <c r="E641" s="11" t="s">
        <v>235</v>
      </c>
      <c r="F641" s="15" t="n">
        <v>191</v>
      </c>
      <c r="G641" s="15" t="n">
        <f aca="false">IF(I641=TRUE(),"",SUMIFS('Values (Both)'!$D$2:$D$63,'Values (Both)'!$E$2:$E$63,J641))</f>
        <v>130</v>
      </c>
      <c r="H641" s="16" t="n">
        <f aca="false">IF(I641=TRUE(),"",G641-F641)</f>
        <v>-61</v>
      </c>
      <c r="I641" s="17" t="b">
        <f aca="false">FALSE()</f>
        <v>0</v>
      </c>
      <c r="J641" s="13" t="str">
        <f aca="false">A641&amp;"|"&amp;C641</f>
        <v>2|ETBDR</v>
      </c>
    </row>
    <row r="642" customFormat="false" ht="15" hidden="false" customHeight="false" outlineLevel="0" collapsed="false">
      <c r="A642" s="11" t="n">
        <v>2</v>
      </c>
      <c r="B642" s="11" t="n">
        <v>133</v>
      </c>
      <c r="C642" s="11" t="s">
        <v>72</v>
      </c>
      <c r="D642" s="11" t="s">
        <v>132</v>
      </c>
      <c r="E642" s="11" t="s">
        <v>261</v>
      </c>
      <c r="F642" s="15" t="n">
        <v>170</v>
      </c>
      <c r="G642" s="15" t="n">
        <f aca="false">IF(I642=TRUE(),"",SUMIFS('Values (Both)'!$D$2:$D$63,'Values (Both)'!$E$2:$E$63,J642))</f>
        <v>3</v>
      </c>
      <c r="H642" s="16" t="n">
        <f aca="false">IF(I642=TRUE(),"",G642-F642)</f>
        <v>-167</v>
      </c>
      <c r="I642" s="17" t="b">
        <f aca="false">FALSE()</f>
        <v>0</v>
      </c>
      <c r="J642" s="13" t="str">
        <f aca="false">A642&amp;"|"&amp;C642</f>
        <v>2|SCG</v>
      </c>
    </row>
    <row r="643" customFormat="false" ht="15" hidden="false" customHeight="false" outlineLevel="0" collapsed="false">
      <c r="A643" s="11" t="n">
        <v>2</v>
      </c>
      <c r="B643" s="11" t="n">
        <v>134</v>
      </c>
      <c r="C643" s="11" t="s">
        <v>72</v>
      </c>
      <c r="D643" s="11" t="s">
        <v>132</v>
      </c>
      <c r="E643" s="11" t="s">
        <v>140</v>
      </c>
      <c r="F643" s="15" t="n">
        <v>151</v>
      </c>
      <c r="G643" s="15" t="n">
        <f aca="false">IF(I643=TRUE(),"",SUMIFS('Values (Both)'!$D$2:$D$63,'Values (Both)'!$E$2:$E$63,J643))</f>
        <v>3</v>
      </c>
      <c r="H643" s="16" t="n">
        <f aca="false">IF(I643=TRUE(),"",G643-F643)</f>
        <v>-148</v>
      </c>
      <c r="I643" s="17" t="b">
        <f aca="false">FALSE()</f>
        <v>0</v>
      </c>
      <c r="J643" s="13" t="str">
        <f aca="false">A643&amp;"|"&amp;C643</f>
        <v>2|SCG</v>
      </c>
    </row>
    <row r="644" customFormat="false" ht="15" hidden="false" customHeight="false" outlineLevel="0" collapsed="false">
      <c r="A644" s="11" t="n">
        <v>2</v>
      </c>
      <c r="B644" s="11" t="n">
        <v>135</v>
      </c>
      <c r="C644" s="11" t="s">
        <v>72</v>
      </c>
      <c r="D644" s="11" t="s">
        <v>132</v>
      </c>
      <c r="E644" s="11" t="s">
        <v>235</v>
      </c>
      <c r="F644" s="15" t="n">
        <v>172</v>
      </c>
      <c r="G644" s="15" t="n">
        <f aca="false">IF(I644=TRUE(),"",SUMIFS('Values (Both)'!$D$2:$D$63,'Values (Both)'!$E$2:$E$63,J644))</f>
        <v>3</v>
      </c>
      <c r="H644" s="16" t="n">
        <f aca="false">IF(I644=TRUE(),"",G644-F644)</f>
        <v>-169</v>
      </c>
      <c r="I644" s="17" t="b">
        <f aca="false">FALSE()</f>
        <v>0</v>
      </c>
      <c r="J644" s="13" t="str">
        <f aca="false">A644&amp;"|"&amp;C644</f>
        <v>2|SCG</v>
      </c>
    </row>
    <row r="645" customFormat="false" ht="15" hidden="false" customHeight="false" outlineLevel="0" collapsed="false">
      <c r="A645" s="11" t="n">
        <v>2</v>
      </c>
      <c r="B645" s="11" t="n">
        <v>136</v>
      </c>
      <c r="C645" s="11" t="s">
        <v>72</v>
      </c>
      <c r="D645" s="11" t="s">
        <v>132</v>
      </c>
      <c r="E645" s="11" t="s">
        <v>230</v>
      </c>
      <c r="F645" s="15" t="n">
        <v>177</v>
      </c>
      <c r="G645" s="15" t="n">
        <f aca="false">IF(I645=TRUE(),"",SUMIFS('Values (Both)'!$D$2:$D$63,'Values (Both)'!$E$2:$E$63,J645))</f>
        <v>3</v>
      </c>
      <c r="H645" s="16" t="n">
        <f aca="false">IF(I645=TRUE(),"",G645-F645)</f>
        <v>-174</v>
      </c>
      <c r="I645" s="17" t="b">
        <f aca="false">FALSE()</f>
        <v>0</v>
      </c>
      <c r="J645" s="13" t="str">
        <f aca="false">A645&amp;"|"&amp;C645</f>
        <v>2|SCG</v>
      </c>
    </row>
    <row r="646" customFormat="false" ht="15" hidden="false" customHeight="false" outlineLevel="0" collapsed="false">
      <c r="A646" s="11" t="n">
        <v>2</v>
      </c>
      <c r="B646" s="11" t="n">
        <v>137</v>
      </c>
      <c r="C646" s="11" t="s">
        <v>72</v>
      </c>
      <c r="D646" s="11" t="s">
        <v>132</v>
      </c>
      <c r="E646" s="11" t="s">
        <v>261</v>
      </c>
      <c r="F646" s="15" t="n">
        <v>174</v>
      </c>
      <c r="G646" s="15" t="n">
        <f aca="false">IF(I646=TRUE(),"",SUMIFS('Values (Both)'!$D$2:$D$63,'Values (Both)'!$E$2:$E$63,J646))</f>
        <v>3</v>
      </c>
      <c r="H646" s="16" t="n">
        <f aca="false">IF(I646=TRUE(),"",G646-F646)</f>
        <v>-171</v>
      </c>
      <c r="I646" s="17" t="b">
        <f aca="false">FALSE()</f>
        <v>0</v>
      </c>
      <c r="J646" s="13" t="str">
        <f aca="false">A646&amp;"|"&amp;C646</f>
        <v>2|SCG</v>
      </c>
    </row>
    <row r="647" customFormat="false" ht="15" hidden="false" customHeight="false" outlineLevel="0" collapsed="false">
      <c r="A647" s="11" t="n">
        <v>2</v>
      </c>
      <c r="B647" s="11" t="n">
        <v>138</v>
      </c>
      <c r="C647" s="11" t="s">
        <v>72</v>
      </c>
      <c r="D647" s="11" t="s">
        <v>132</v>
      </c>
      <c r="E647" s="11" t="s">
        <v>230</v>
      </c>
      <c r="F647" s="15" t="n">
        <v>195</v>
      </c>
      <c r="G647" s="15" t="n">
        <f aca="false">IF(I647=TRUE(),"",SUMIFS('Values (Both)'!$D$2:$D$63,'Values (Both)'!$E$2:$E$63,J647))</f>
        <v>3</v>
      </c>
      <c r="H647" s="16" t="n">
        <f aca="false">IF(I647=TRUE(),"",G647-F647)</f>
        <v>-192</v>
      </c>
      <c r="I647" s="17" t="b">
        <f aca="false">FALSE()</f>
        <v>0</v>
      </c>
      <c r="J647" s="13" t="str">
        <f aca="false">A647&amp;"|"&amp;C647</f>
        <v>2|SCG</v>
      </c>
    </row>
    <row r="648" customFormat="false" ht="15" hidden="false" customHeight="false" outlineLevel="0" collapsed="false">
      <c r="A648" s="11" t="n">
        <v>2</v>
      </c>
      <c r="B648" s="11" t="n">
        <v>139</v>
      </c>
      <c r="C648" s="11" t="s">
        <v>72</v>
      </c>
      <c r="D648" s="11" t="s">
        <v>132</v>
      </c>
      <c r="E648" s="11" t="s">
        <v>140</v>
      </c>
      <c r="F648" s="15" t="n">
        <v>175</v>
      </c>
      <c r="G648" s="15" t="n">
        <f aca="false">IF(I648=TRUE(),"",SUMIFS('Values (Both)'!$D$2:$D$63,'Values (Both)'!$E$2:$E$63,J648))</f>
        <v>3</v>
      </c>
      <c r="H648" s="16" t="n">
        <f aca="false">IF(I648=TRUE(),"",G648-F648)</f>
        <v>-172</v>
      </c>
      <c r="I648" s="17" t="b">
        <f aca="false">FALSE()</f>
        <v>0</v>
      </c>
      <c r="J648" s="13" t="str">
        <f aca="false">A648&amp;"|"&amp;C648</f>
        <v>2|SCG</v>
      </c>
    </row>
    <row r="649" customFormat="false" ht="15" hidden="false" customHeight="false" outlineLevel="0" collapsed="false">
      <c r="A649" s="11" t="n">
        <v>2</v>
      </c>
      <c r="B649" s="11" t="n">
        <v>140</v>
      </c>
      <c r="C649" s="11" t="s">
        <v>72</v>
      </c>
      <c r="D649" s="11" t="s">
        <v>132</v>
      </c>
      <c r="E649" s="11" t="s">
        <v>261</v>
      </c>
      <c r="F649" s="15" t="n">
        <v>165</v>
      </c>
      <c r="G649" s="15" t="n">
        <f aca="false">IF(I649=TRUE(),"",SUMIFS('Values (Both)'!$D$2:$D$63,'Values (Both)'!$E$2:$E$63,J649))</f>
        <v>3</v>
      </c>
      <c r="H649" s="16" t="n">
        <f aca="false">IF(I649=TRUE(),"",G649-F649)</f>
        <v>-162</v>
      </c>
      <c r="I649" s="17" t="b">
        <f aca="false">FALSE()</f>
        <v>0</v>
      </c>
      <c r="J649" s="13" t="str">
        <f aca="false">A649&amp;"|"&amp;C649</f>
        <v>2|SCG</v>
      </c>
    </row>
    <row r="650" customFormat="false" ht="15" hidden="false" customHeight="false" outlineLevel="0" collapsed="false">
      <c r="A650" s="11" t="n">
        <v>2</v>
      </c>
      <c r="B650" s="11" t="n">
        <v>141</v>
      </c>
      <c r="C650" s="11" t="s">
        <v>72</v>
      </c>
      <c r="D650" s="11" t="s">
        <v>132</v>
      </c>
      <c r="E650" s="11" t="s">
        <v>175</v>
      </c>
      <c r="F650" s="15" t="n">
        <v>185</v>
      </c>
      <c r="G650" s="15" t="n">
        <f aca="false">IF(I650=TRUE(),"",SUMIFS('Values (Both)'!$D$2:$D$63,'Values (Both)'!$E$2:$E$63,J650))</f>
        <v>3</v>
      </c>
      <c r="H650" s="16" t="n">
        <f aca="false">IF(I650=TRUE(),"",G650-F650)</f>
        <v>-182</v>
      </c>
      <c r="I650" s="17" t="b">
        <f aca="false">FALSE()</f>
        <v>0</v>
      </c>
      <c r="J650" s="13" t="str">
        <f aca="false">A650&amp;"|"&amp;C650</f>
        <v>2|SCG</v>
      </c>
    </row>
    <row r="651" customFormat="false" ht="15" hidden="false" customHeight="false" outlineLevel="0" collapsed="false">
      <c r="A651" s="11" t="n">
        <v>2</v>
      </c>
      <c r="B651" s="11" t="n">
        <v>142</v>
      </c>
      <c r="C651" s="11" t="s">
        <v>72</v>
      </c>
      <c r="D651" s="11" t="s">
        <v>132</v>
      </c>
      <c r="E651" s="11" t="s">
        <v>197</v>
      </c>
      <c r="F651" s="15" t="n">
        <v>209</v>
      </c>
      <c r="G651" s="15" t="n">
        <f aca="false">IF(I651=TRUE(),"",SUMIFS('Values (Both)'!$D$2:$D$63,'Values (Both)'!$E$2:$E$63,J651))</f>
        <v>3</v>
      </c>
      <c r="H651" s="16" t="n">
        <f aca="false">IF(I651=TRUE(),"",G651-F651)</f>
        <v>-206</v>
      </c>
      <c r="I651" s="17" t="b">
        <f aca="false">FALSE()</f>
        <v>0</v>
      </c>
      <c r="J651" s="13" t="str">
        <f aca="false">A651&amp;"|"&amp;C651</f>
        <v>2|SCG</v>
      </c>
    </row>
    <row r="652" customFormat="false" ht="15" hidden="false" customHeight="false" outlineLevel="0" collapsed="false">
      <c r="A652" s="11" t="n">
        <v>2</v>
      </c>
      <c r="B652" s="11" t="n">
        <v>143</v>
      </c>
      <c r="C652" s="11" t="s">
        <v>74</v>
      </c>
      <c r="D652" s="11" t="s">
        <v>184</v>
      </c>
      <c r="E652" s="11" t="s">
        <v>261</v>
      </c>
      <c r="F652" s="15" t="n">
        <v>170</v>
      </c>
      <c r="G652" s="15" t="n">
        <f aca="false">IF(I652=TRUE(),"",SUMIFS('Values (Both)'!$D$2:$D$63,'Values (Both)'!$E$2:$E$63,J652))</f>
        <v>130</v>
      </c>
      <c r="H652" s="16" t="n">
        <f aca="false">IF(I652=TRUE(),"",G652-F652)</f>
        <v>-40</v>
      </c>
      <c r="I652" s="17" t="b">
        <f aca="false">FALSE()</f>
        <v>0</v>
      </c>
      <c r="J652" s="13" t="str">
        <f aca="false">A652&amp;"|"&amp;C652</f>
        <v>2|ETBDR</v>
      </c>
    </row>
    <row r="653" customFormat="false" ht="15" hidden="false" customHeight="false" outlineLevel="0" collapsed="false">
      <c r="A653" s="11" t="n">
        <v>2</v>
      </c>
      <c r="B653" s="11" t="n">
        <v>144</v>
      </c>
      <c r="C653" s="11" t="s">
        <v>72</v>
      </c>
      <c r="D653" s="11" t="s">
        <v>132</v>
      </c>
      <c r="E653" s="11" t="s">
        <v>262</v>
      </c>
      <c r="F653" s="15" t="n">
        <v>186</v>
      </c>
      <c r="G653" s="15" t="n">
        <f aca="false">IF(I653=TRUE(),"",SUMIFS('Values (Both)'!$D$2:$D$63,'Values (Both)'!$E$2:$E$63,J653))</f>
        <v>3</v>
      </c>
      <c r="H653" s="16" t="n">
        <f aca="false">IF(I653=TRUE(),"",G653-F653)</f>
        <v>-183</v>
      </c>
      <c r="I653" s="17" t="b">
        <f aca="false">FALSE()</f>
        <v>0</v>
      </c>
      <c r="J653" s="13" t="str">
        <f aca="false">A653&amp;"|"&amp;C653</f>
        <v>2|SCG</v>
      </c>
    </row>
    <row r="654" customFormat="false" ht="15" hidden="false" customHeight="false" outlineLevel="0" collapsed="false">
      <c r="A654" s="11" t="n">
        <v>2</v>
      </c>
      <c r="B654" s="11" t="n">
        <v>145</v>
      </c>
      <c r="C654" s="11" t="s">
        <v>72</v>
      </c>
      <c r="D654" s="11" t="s">
        <v>132</v>
      </c>
      <c r="E654" s="11" t="s">
        <v>261</v>
      </c>
      <c r="F654" s="15" t="n">
        <v>205</v>
      </c>
      <c r="G654" s="15" t="n">
        <f aca="false">IF(I654=TRUE(),"",SUMIFS('Values (Both)'!$D$2:$D$63,'Values (Both)'!$E$2:$E$63,J654))</f>
        <v>3</v>
      </c>
      <c r="H654" s="16" t="n">
        <f aca="false">IF(I654=TRUE(),"",G654-F654)</f>
        <v>-202</v>
      </c>
      <c r="I654" s="17" t="b">
        <f aca="false">FALSE()</f>
        <v>0</v>
      </c>
      <c r="J654" s="13" t="str">
        <f aca="false">A654&amp;"|"&amp;C654</f>
        <v>2|SCG</v>
      </c>
    </row>
    <row r="655" customFormat="false" ht="15" hidden="false" customHeight="false" outlineLevel="0" collapsed="false">
      <c r="A655" s="11" t="n">
        <v>2</v>
      </c>
      <c r="B655" s="11" t="n">
        <v>146</v>
      </c>
      <c r="C655" s="11" t="s">
        <v>72</v>
      </c>
      <c r="D655" s="11" t="s">
        <v>132</v>
      </c>
      <c r="E655" s="11" t="s">
        <v>175</v>
      </c>
      <c r="F655" s="15" t="n">
        <v>174</v>
      </c>
      <c r="G655" s="15" t="n">
        <f aca="false">IF(I655=TRUE(),"",SUMIFS('Values (Both)'!$D$2:$D$63,'Values (Both)'!$E$2:$E$63,J655))</f>
        <v>3</v>
      </c>
      <c r="H655" s="16" t="n">
        <f aca="false">IF(I655=TRUE(),"",G655-F655)</f>
        <v>-171</v>
      </c>
      <c r="I655" s="17" t="b">
        <f aca="false">FALSE()</f>
        <v>0</v>
      </c>
      <c r="J655" s="13" t="str">
        <f aca="false">A655&amp;"|"&amp;C655</f>
        <v>2|SCG</v>
      </c>
    </row>
    <row r="656" customFormat="false" ht="15" hidden="false" customHeight="false" outlineLevel="0" collapsed="false">
      <c r="A656" s="11" t="n">
        <v>2</v>
      </c>
      <c r="B656" s="11" t="n">
        <v>147</v>
      </c>
      <c r="C656" s="11" t="s">
        <v>72</v>
      </c>
      <c r="D656" s="11" t="s">
        <v>132</v>
      </c>
      <c r="E656" s="11" t="s">
        <v>261</v>
      </c>
      <c r="F656" s="15" t="n">
        <v>168</v>
      </c>
      <c r="G656" s="15" t="n">
        <f aca="false">IF(I656=TRUE(),"",SUMIFS('Values (Both)'!$D$2:$D$63,'Values (Both)'!$E$2:$E$63,J656))</f>
        <v>3</v>
      </c>
      <c r="H656" s="16" t="n">
        <f aca="false">IF(I656=TRUE(),"",G656-F656)</f>
        <v>-165</v>
      </c>
      <c r="I656" s="17" t="b">
        <f aca="false">FALSE()</f>
        <v>0</v>
      </c>
      <c r="J656" s="13" t="str">
        <f aca="false">A656&amp;"|"&amp;C656</f>
        <v>2|SCG</v>
      </c>
    </row>
    <row r="657" customFormat="false" ht="15" hidden="false" customHeight="false" outlineLevel="0" collapsed="false">
      <c r="A657" s="11" t="n">
        <v>2</v>
      </c>
      <c r="B657" s="11" t="n">
        <v>148</v>
      </c>
      <c r="C657" s="11" t="s">
        <v>72</v>
      </c>
      <c r="D657" s="11" t="s">
        <v>132</v>
      </c>
      <c r="E657" s="11" t="s">
        <v>263</v>
      </c>
      <c r="F657" s="15" t="n">
        <v>185</v>
      </c>
      <c r="G657" s="15" t="n">
        <f aca="false">IF(I657=TRUE(),"",SUMIFS('Values (Both)'!$D$2:$D$63,'Values (Both)'!$E$2:$E$63,J657))</f>
        <v>3</v>
      </c>
      <c r="H657" s="16" t="n">
        <f aca="false">IF(I657=TRUE(),"",G657-F657)</f>
        <v>-182</v>
      </c>
      <c r="I657" s="17" t="b">
        <f aca="false">FALSE()</f>
        <v>0</v>
      </c>
      <c r="J657" s="13" t="str">
        <f aca="false">A657&amp;"|"&amp;C657</f>
        <v>2|SCG</v>
      </c>
    </row>
    <row r="658" customFormat="false" ht="15" hidden="false" customHeight="false" outlineLevel="0" collapsed="false">
      <c r="A658" s="11" t="n">
        <v>2</v>
      </c>
      <c r="B658" s="11" t="n">
        <v>149</v>
      </c>
      <c r="C658" s="11" t="s">
        <v>72</v>
      </c>
      <c r="D658" s="11" t="s">
        <v>132</v>
      </c>
      <c r="E658" s="11" t="s">
        <v>261</v>
      </c>
      <c r="F658" s="15" t="n">
        <v>187</v>
      </c>
      <c r="G658" s="15" t="n">
        <f aca="false">IF(I658=TRUE(),"",SUMIFS('Values (Both)'!$D$2:$D$63,'Values (Both)'!$E$2:$E$63,J658))</f>
        <v>3</v>
      </c>
      <c r="H658" s="16" t="n">
        <f aca="false">IF(I658=TRUE(),"",G658-F658)</f>
        <v>-184</v>
      </c>
      <c r="I658" s="17" t="b">
        <f aca="false">FALSE()</f>
        <v>0</v>
      </c>
      <c r="J658" s="13" t="str">
        <f aca="false">A658&amp;"|"&amp;C658</f>
        <v>2|SCG</v>
      </c>
    </row>
    <row r="659" customFormat="false" ht="15" hidden="false" customHeight="false" outlineLevel="0" collapsed="false">
      <c r="A659" s="11" t="n">
        <v>2</v>
      </c>
      <c r="B659" s="11" t="n">
        <v>150</v>
      </c>
      <c r="C659" s="11" t="s">
        <v>72</v>
      </c>
      <c r="D659" s="11" t="s">
        <v>132</v>
      </c>
      <c r="E659" s="11" t="s">
        <v>250</v>
      </c>
      <c r="F659" s="15" t="n">
        <v>190</v>
      </c>
      <c r="G659" s="15" t="n">
        <f aca="false">IF(I659=TRUE(),"",SUMIFS('Values (Both)'!$D$2:$D$63,'Values (Both)'!$E$2:$E$63,J659))</f>
        <v>3</v>
      </c>
      <c r="H659" s="16" t="n">
        <f aca="false">IF(I659=TRUE(),"",G659-F659)</f>
        <v>-187</v>
      </c>
      <c r="I659" s="17" t="b">
        <f aca="false">FALSE()</f>
        <v>0</v>
      </c>
      <c r="J659" s="13" t="str">
        <f aca="false">A659&amp;"|"&amp;C659</f>
        <v>2|SCG</v>
      </c>
    </row>
    <row r="660" customFormat="false" ht="15" hidden="false" customHeight="false" outlineLevel="0" collapsed="false">
      <c r="A660" s="11" t="n">
        <v>2</v>
      </c>
      <c r="B660" s="11" t="n">
        <v>151</v>
      </c>
      <c r="C660" s="11" t="s">
        <v>72</v>
      </c>
      <c r="D660" s="11" t="s">
        <v>132</v>
      </c>
      <c r="E660" s="11" t="s">
        <v>264</v>
      </c>
      <c r="F660" s="15" t="n">
        <v>190</v>
      </c>
      <c r="G660" s="15" t="n">
        <f aca="false">IF(I660=TRUE(),"",SUMIFS('Values (Both)'!$D$2:$D$63,'Values (Both)'!$E$2:$E$63,J660))</f>
        <v>3</v>
      </c>
      <c r="H660" s="16" t="n">
        <f aca="false">IF(I660=TRUE(),"",G660-F660)</f>
        <v>-187</v>
      </c>
      <c r="I660" s="17" t="b">
        <f aca="false">FALSE()</f>
        <v>0</v>
      </c>
      <c r="J660" s="13" t="str">
        <f aca="false">A660&amp;"|"&amp;C660</f>
        <v>2|SCG</v>
      </c>
    </row>
    <row r="661" customFormat="false" ht="15" hidden="false" customHeight="false" outlineLevel="0" collapsed="false">
      <c r="A661" s="11" t="n">
        <v>2</v>
      </c>
      <c r="B661" s="11" t="n">
        <v>152</v>
      </c>
      <c r="C661" s="11" t="s">
        <v>72</v>
      </c>
      <c r="D661" s="11" t="s">
        <v>132</v>
      </c>
      <c r="E661" s="11" t="s">
        <v>261</v>
      </c>
      <c r="F661" s="15" t="n">
        <v>200</v>
      </c>
      <c r="G661" s="15" t="n">
        <f aca="false">IF(I661=TRUE(),"",SUMIFS('Values (Both)'!$D$2:$D$63,'Values (Both)'!$E$2:$E$63,J661))</f>
        <v>3</v>
      </c>
      <c r="H661" s="16" t="n">
        <f aca="false">IF(I661=TRUE(),"",G661-F661)</f>
        <v>-197</v>
      </c>
      <c r="I661" s="17" t="b">
        <f aca="false">FALSE()</f>
        <v>0</v>
      </c>
      <c r="J661" s="13" t="str">
        <f aca="false">A661&amp;"|"&amp;C661</f>
        <v>2|SCG</v>
      </c>
    </row>
    <row r="662" customFormat="false" ht="15" hidden="false" customHeight="false" outlineLevel="0" collapsed="false">
      <c r="A662" s="11" t="n">
        <v>2</v>
      </c>
      <c r="B662" s="11" t="n">
        <v>153</v>
      </c>
      <c r="C662" s="11" t="s">
        <v>86</v>
      </c>
      <c r="D662" s="11" t="s">
        <v>142</v>
      </c>
      <c r="E662" s="11" t="s">
        <v>175</v>
      </c>
      <c r="F662" s="15" t="n">
        <v>215</v>
      </c>
      <c r="G662" s="15" t="n">
        <f aca="false">IF(I662=TRUE(),"",SUMIFS('Values (Both)'!$D$2:$D$63,'Values (Both)'!$E$2:$E$63,J662))</f>
        <v>598</v>
      </c>
      <c r="H662" s="16" t="n">
        <f aca="false">IF(I662=TRUE(),"",G662-F662)</f>
        <v>383</v>
      </c>
      <c r="I662" s="17" t="b">
        <f aca="false">FALSE()</f>
        <v>0</v>
      </c>
      <c r="J662" s="13" t="str">
        <f aca="false">A662&amp;"|"&amp;C662</f>
        <v>2|B100PO</v>
      </c>
    </row>
    <row r="663" customFormat="false" ht="15" hidden="false" customHeight="false" outlineLevel="0" collapsed="false">
      <c r="A663" s="11" t="n">
        <v>2</v>
      </c>
      <c r="B663" s="11" t="n">
        <v>154</v>
      </c>
      <c r="C663" s="11" t="s">
        <v>72</v>
      </c>
      <c r="D663" s="11" t="s">
        <v>132</v>
      </c>
      <c r="E663" s="11" t="s">
        <v>262</v>
      </c>
      <c r="F663" s="15" t="n">
        <v>210</v>
      </c>
      <c r="G663" s="15" t="n">
        <f aca="false">IF(I663=TRUE(),"",SUMIFS('Values (Both)'!$D$2:$D$63,'Values (Both)'!$E$2:$E$63,J663))</f>
        <v>3</v>
      </c>
      <c r="H663" s="16" t="n">
        <f aca="false">IF(I663=TRUE(),"",G663-F663)</f>
        <v>-207</v>
      </c>
      <c r="I663" s="17" t="b">
        <f aca="false">FALSE()</f>
        <v>0</v>
      </c>
      <c r="J663" s="13" t="str">
        <f aca="false">A663&amp;"|"&amp;C663</f>
        <v>2|SCG</v>
      </c>
    </row>
    <row r="664" customFormat="false" ht="15" hidden="false" customHeight="false" outlineLevel="0" collapsed="false">
      <c r="A664" s="11" t="n">
        <v>2</v>
      </c>
      <c r="B664" s="11" t="n">
        <v>155</v>
      </c>
      <c r="C664" s="11" t="s">
        <v>72</v>
      </c>
      <c r="D664" s="11" t="s">
        <v>132</v>
      </c>
      <c r="E664" s="11" t="s">
        <v>175</v>
      </c>
      <c r="F664" s="15" t="n">
        <v>203</v>
      </c>
      <c r="G664" s="15" t="n">
        <f aca="false">IF(I664=TRUE(),"",SUMIFS('Values (Both)'!$D$2:$D$63,'Values (Both)'!$E$2:$E$63,J664))</f>
        <v>3</v>
      </c>
      <c r="H664" s="16" t="n">
        <f aca="false">IF(I664=TRUE(),"",G664-F664)</f>
        <v>-200</v>
      </c>
      <c r="I664" s="17" t="b">
        <f aca="false">FALSE()</f>
        <v>0</v>
      </c>
      <c r="J664" s="13" t="str">
        <f aca="false">A664&amp;"|"&amp;C664</f>
        <v>2|SCG</v>
      </c>
    </row>
    <row r="665" customFormat="false" ht="15" hidden="false" customHeight="false" outlineLevel="0" collapsed="false">
      <c r="A665" s="11" t="n">
        <v>2</v>
      </c>
      <c r="B665" s="11" t="n">
        <v>156</v>
      </c>
      <c r="C665" s="11" t="s">
        <v>80</v>
      </c>
      <c r="D665" s="11" t="s">
        <v>142</v>
      </c>
      <c r="E665" s="11" t="s">
        <v>264</v>
      </c>
      <c r="F665" s="15" t="n">
        <v>196</v>
      </c>
      <c r="G665" s="15" t="n">
        <f aca="false">IF(I665=TRUE(),"",SUMIFS('Values (Both)'!$D$2:$D$63,'Values (Both)'!$E$2:$E$63,J665))</f>
        <v>860</v>
      </c>
      <c r="H665" s="16" t="n">
        <f aca="false">IF(I665=TRUE(),"",G665-F665)</f>
        <v>664</v>
      </c>
      <c r="I665" s="17" t="b">
        <f aca="false">FALSE()</f>
        <v>0</v>
      </c>
      <c r="J665" s="13" t="str">
        <f aca="false">A665&amp;"|"&amp;C665</f>
        <v>2|B100SS</v>
      </c>
    </row>
    <row r="666" customFormat="false" ht="15" hidden="false" customHeight="false" outlineLevel="0" collapsed="false">
      <c r="A666" s="11" t="n">
        <v>2</v>
      </c>
      <c r="B666" s="11" t="n">
        <v>157</v>
      </c>
      <c r="C666" s="11" t="s">
        <v>72</v>
      </c>
      <c r="D666" s="11" t="s">
        <v>132</v>
      </c>
      <c r="E666" s="11" t="s">
        <v>262</v>
      </c>
      <c r="F666" s="15" t="n">
        <v>192</v>
      </c>
      <c r="G666" s="15" t="n">
        <f aca="false">IF(I666=TRUE(),"",SUMIFS('Values (Both)'!$D$2:$D$63,'Values (Both)'!$E$2:$E$63,J666))</f>
        <v>3</v>
      </c>
      <c r="H666" s="16" t="n">
        <f aca="false">IF(I666=TRUE(),"",G666-F666)</f>
        <v>-189</v>
      </c>
      <c r="I666" s="17" t="b">
        <f aca="false">FALSE()</f>
        <v>0</v>
      </c>
      <c r="J666" s="13" t="str">
        <f aca="false">A666&amp;"|"&amp;C666</f>
        <v>2|SCG</v>
      </c>
    </row>
    <row r="667" customFormat="false" ht="15" hidden="false" customHeight="false" outlineLevel="0" collapsed="false">
      <c r="A667" s="11" t="n">
        <v>2</v>
      </c>
      <c r="B667" s="11" t="n">
        <v>158</v>
      </c>
      <c r="C667" s="11" t="s">
        <v>72</v>
      </c>
      <c r="D667" s="11" t="s">
        <v>132</v>
      </c>
      <c r="E667" s="11" t="s">
        <v>166</v>
      </c>
      <c r="F667" s="15" t="n">
        <v>215</v>
      </c>
      <c r="G667" s="15" t="n">
        <f aca="false">IF(I667=TRUE(),"",SUMIFS('Values (Both)'!$D$2:$D$63,'Values (Both)'!$E$2:$E$63,J667))</f>
        <v>3</v>
      </c>
      <c r="H667" s="16" t="n">
        <f aca="false">IF(I667=TRUE(),"",G667-F667)</f>
        <v>-212</v>
      </c>
      <c r="I667" s="17" t="b">
        <f aca="false">FALSE()</f>
        <v>0</v>
      </c>
      <c r="J667" s="13" t="str">
        <f aca="false">A667&amp;"|"&amp;C667</f>
        <v>2|SCG</v>
      </c>
    </row>
    <row r="668" customFormat="false" ht="15" hidden="false" customHeight="false" outlineLevel="0" collapsed="false">
      <c r="A668" s="11" t="n">
        <v>2</v>
      </c>
      <c r="B668" s="11" t="n">
        <v>159</v>
      </c>
      <c r="C668" s="11" t="s">
        <v>72</v>
      </c>
      <c r="D668" s="11" t="s">
        <v>132</v>
      </c>
      <c r="E668" s="11" t="s">
        <v>230</v>
      </c>
      <c r="F668" s="15" t="n">
        <v>222</v>
      </c>
      <c r="G668" s="15" t="n">
        <f aca="false">IF(I668=TRUE(),"",SUMIFS('Values (Both)'!$D$2:$D$63,'Values (Both)'!$E$2:$E$63,J668))</f>
        <v>3</v>
      </c>
      <c r="H668" s="16" t="n">
        <f aca="false">IF(I668=TRUE(),"",G668-F668)</f>
        <v>-219</v>
      </c>
      <c r="I668" s="17" t="b">
        <f aca="false">FALSE()</f>
        <v>0</v>
      </c>
      <c r="J668" s="13" t="str">
        <f aca="false">A668&amp;"|"&amp;C668</f>
        <v>2|SCG</v>
      </c>
    </row>
    <row r="669" customFormat="false" ht="15" hidden="false" customHeight="false" outlineLevel="0" collapsed="false">
      <c r="A669" s="11" t="n">
        <v>2</v>
      </c>
      <c r="B669" s="11" t="n">
        <v>160</v>
      </c>
      <c r="C669" s="11" t="s">
        <v>72</v>
      </c>
      <c r="D669" s="11" t="s">
        <v>132</v>
      </c>
      <c r="E669" s="11" t="s">
        <v>175</v>
      </c>
      <c r="F669" s="15" t="n">
        <v>235</v>
      </c>
      <c r="G669" s="15" t="n">
        <f aca="false">IF(I669=TRUE(),"",SUMIFS('Values (Both)'!$D$2:$D$63,'Values (Both)'!$E$2:$E$63,J669))</f>
        <v>3</v>
      </c>
      <c r="H669" s="16" t="n">
        <f aca="false">IF(I669=TRUE(),"",G669-F669)</f>
        <v>-232</v>
      </c>
      <c r="I669" s="17" t="b">
        <f aca="false">FALSE()</f>
        <v>0</v>
      </c>
      <c r="J669" s="13" t="str">
        <f aca="false">A669&amp;"|"&amp;C669</f>
        <v>2|SCG</v>
      </c>
    </row>
    <row r="670" customFormat="false" ht="15" hidden="false" customHeight="false" outlineLevel="0" collapsed="false">
      <c r="A670" s="11" t="n">
        <v>2</v>
      </c>
      <c r="B670" s="11" t="n">
        <v>161</v>
      </c>
      <c r="C670" s="11" t="s">
        <v>72</v>
      </c>
      <c r="D670" s="11" t="s">
        <v>132</v>
      </c>
      <c r="E670" s="11" t="s">
        <v>166</v>
      </c>
      <c r="F670" s="15" t="n">
        <v>225</v>
      </c>
      <c r="G670" s="15" t="n">
        <f aca="false">IF(I670=TRUE(),"",SUMIFS('Values (Both)'!$D$2:$D$63,'Values (Both)'!$E$2:$E$63,J670))</f>
        <v>3</v>
      </c>
      <c r="H670" s="16" t="n">
        <f aca="false">IF(I670=TRUE(),"",G670-F670)</f>
        <v>-222</v>
      </c>
      <c r="I670" s="17" t="b">
        <f aca="false">FALSE()</f>
        <v>0</v>
      </c>
      <c r="J670" s="13" t="str">
        <f aca="false">A670&amp;"|"&amp;C670</f>
        <v>2|SCG</v>
      </c>
    </row>
    <row r="671" customFormat="false" ht="15" hidden="false" customHeight="false" outlineLevel="0" collapsed="false">
      <c r="A671" s="11" t="n">
        <v>2</v>
      </c>
      <c r="B671" s="11" t="n">
        <v>162</v>
      </c>
      <c r="C671" s="11" t="s">
        <v>72</v>
      </c>
      <c r="D671" s="11" t="s">
        <v>132</v>
      </c>
      <c r="E671" s="11" t="s">
        <v>261</v>
      </c>
      <c r="F671" s="15" t="n">
        <v>230</v>
      </c>
      <c r="G671" s="15" t="n">
        <f aca="false">IF(I671=TRUE(),"",SUMIFS('Values (Both)'!$D$2:$D$63,'Values (Both)'!$E$2:$E$63,J671))</f>
        <v>3</v>
      </c>
      <c r="H671" s="16" t="n">
        <f aca="false">IF(I671=TRUE(),"",G671-F671)</f>
        <v>-227</v>
      </c>
      <c r="I671" s="17" t="b">
        <f aca="false">FALSE()</f>
        <v>0</v>
      </c>
      <c r="J671" s="13" t="str">
        <f aca="false">A671&amp;"|"&amp;C671</f>
        <v>2|SCG</v>
      </c>
    </row>
    <row r="672" customFormat="false" ht="15" hidden="false" customHeight="false" outlineLevel="0" collapsed="false">
      <c r="A672" s="11" t="n">
        <v>2</v>
      </c>
      <c r="B672" s="11" t="n">
        <v>163</v>
      </c>
      <c r="C672" s="11" t="s">
        <v>72</v>
      </c>
      <c r="D672" s="11" t="s">
        <v>132</v>
      </c>
      <c r="E672" s="11" t="s">
        <v>166</v>
      </c>
      <c r="F672" s="15" t="n">
        <v>205</v>
      </c>
      <c r="G672" s="15" t="n">
        <f aca="false">IF(I672=TRUE(),"",SUMIFS('Values (Both)'!$D$2:$D$63,'Values (Both)'!$E$2:$E$63,J672))</f>
        <v>3</v>
      </c>
      <c r="H672" s="16" t="n">
        <f aca="false">IF(I672=TRUE(),"",G672-F672)</f>
        <v>-202</v>
      </c>
      <c r="I672" s="17" t="b">
        <f aca="false">FALSE()</f>
        <v>0</v>
      </c>
      <c r="J672" s="13" t="str">
        <f aca="false">A672&amp;"|"&amp;C672</f>
        <v>2|SCG</v>
      </c>
    </row>
    <row r="673" customFormat="false" ht="15" hidden="false" customHeight="false" outlineLevel="0" collapsed="false">
      <c r="A673" s="11" t="n">
        <v>2</v>
      </c>
      <c r="B673" s="11" t="n">
        <v>164</v>
      </c>
      <c r="C673" s="11" t="s">
        <v>72</v>
      </c>
      <c r="D673" s="11" t="s">
        <v>132</v>
      </c>
      <c r="E673" s="11" t="s">
        <v>262</v>
      </c>
      <c r="F673" s="15" t="n">
        <v>245</v>
      </c>
      <c r="G673" s="15" t="n">
        <f aca="false">IF(I673=TRUE(),"",SUMIFS('Values (Both)'!$D$2:$D$63,'Values (Both)'!$E$2:$E$63,J673))</f>
        <v>3</v>
      </c>
      <c r="H673" s="16" t="n">
        <f aca="false">IF(I673=TRUE(),"",G673-F673)</f>
        <v>-242</v>
      </c>
      <c r="I673" s="17" t="b">
        <f aca="false">FALSE()</f>
        <v>0</v>
      </c>
      <c r="J673" s="13" t="str">
        <f aca="false">A673&amp;"|"&amp;C673</f>
        <v>2|SCG</v>
      </c>
    </row>
    <row r="674" customFormat="false" ht="15" hidden="false" customHeight="false" outlineLevel="0" collapsed="false">
      <c r="A674" s="11" t="n">
        <v>2</v>
      </c>
      <c r="B674" s="11" t="n">
        <v>165</v>
      </c>
      <c r="C674" s="11" t="s">
        <v>72</v>
      </c>
      <c r="D674" s="11" t="s">
        <v>132</v>
      </c>
      <c r="E674" s="11" t="s">
        <v>247</v>
      </c>
      <c r="F674" s="15" t="n">
        <v>246</v>
      </c>
      <c r="G674" s="15" t="n">
        <f aca="false">IF(I674=TRUE(),"",SUMIFS('Values (Both)'!$D$2:$D$63,'Values (Both)'!$E$2:$E$63,J674))</f>
        <v>3</v>
      </c>
      <c r="H674" s="16" t="n">
        <f aca="false">IF(I674=TRUE(),"",G674-F674)</f>
        <v>-243</v>
      </c>
      <c r="I674" s="17" t="b">
        <f aca="false">FALSE()</f>
        <v>0</v>
      </c>
      <c r="J674" s="13" t="str">
        <f aca="false">A674&amp;"|"&amp;C674</f>
        <v>2|SCG</v>
      </c>
    </row>
    <row r="675" customFormat="false" ht="15" hidden="false" customHeight="false" outlineLevel="0" collapsed="false">
      <c r="A675" s="11" t="n">
        <v>2</v>
      </c>
      <c r="B675" s="11" t="n">
        <v>166</v>
      </c>
      <c r="C675" s="11" t="s">
        <v>86</v>
      </c>
      <c r="D675" s="11" t="s">
        <v>142</v>
      </c>
      <c r="E675" s="11" t="s">
        <v>166</v>
      </c>
      <c r="F675" s="15" t="n">
        <v>242</v>
      </c>
      <c r="G675" s="15" t="n">
        <f aca="false">IF(I675=TRUE(),"",SUMIFS('Values (Both)'!$D$2:$D$63,'Values (Both)'!$E$2:$E$63,J675))</f>
        <v>598</v>
      </c>
      <c r="H675" s="16" t="n">
        <f aca="false">IF(I675=TRUE(),"",G675-F675)</f>
        <v>356</v>
      </c>
      <c r="I675" s="17" t="b">
        <f aca="false">FALSE()</f>
        <v>0</v>
      </c>
      <c r="J675" s="13" t="str">
        <f aca="false">A675&amp;"|"&amp;C675</f>
        <v>2|B100PO</v>
      </c>
    </row>
    <row r="676" customFormat="false" ht="15" hidden="false" customHeight="false" outlineLevel="0" collapsed="false">
      <c r="A676" s="11" t="n">
        <v>2</v>
      </c>
      <c r="B676" s="11" t="n">
        <v>167</v>
      </c>
      <c r="C676" s="11" t="s">
        <v>72</v>
      </c>
      <c r="D676" s="11" t="s">
        <v>132</v>
      </c>
      <c r="E676" s="11" t="s">
        <v>166</v>
      </c>
      <c r="F676" s="15" t="n">
        <v>274</v>
      </c>
      <c r="G676" s="15" t="n">
        <f aca="false">IF(I676=TRUE(),"",SUMIFS('Values (Both)'!$D$2:$D$63,'Values (Both)'!$E$2:$E$63,J676))</f>
        <v>3</v>
      </c>
      <c r="H676" s="16" t="n">
        <f aca="false">IF(I676=TRUE(),"",G676-F676)</f>
        <v>-271</v>
      </c>
      <c r="I676" s="17" t="b">
        <f aca="false">FALSE()</f>
        <v>0</v>
      </c>
      <c r="J676" s="13" t="str">
        <f aca="false">A676&amp;"|"&amp;C676</f>
        <v>2|SCG</v>
      </c>
    </row>
    <row r="677" customFormat="false" ht="15" hidden="false" customHeight="false" outlineLevel="0" collapsed="false">
      <c r="A677" s="11" t="n">
        <v>2</v>
      </c>
      <c r="B677" s="11" t="n">
        <v>168</v>
      </c>
      <c r="C677" s="11" t="s">
        <v>72</v>
      </c>
      <c r="D677" s="11" t="s">
        <v>132</v>
      </c>
      <c r="E677" s="11" t="s">
        <v>166</v>
      </c>
      <c r="F677" s="15" t="n">
        <v>265</v>
      </c>
      <c r="G677" s="15" t="n">
        <f aca="false">IF(I677=TRUE(),"",SUMIFS('Values (Both)'!$D$2:$D$63,'Values (Both)'!$E$2:$E$63,J677))</f>
        <v>3</v>
      </c>
      <c r="H677" s="16" t="n">
        <f aca="false">IF(I677=TRUE(),"",G677-F677)</f>
        <v>-262</v>
      </c>
      <c r="I677" s="17" t="b">
        <f aca="false">FALSE()</f>
        <v>0</v>
      </c>
      <c r="J677" s="13" t="str">
        <f aca="false">A677&amp;"|"&amp;C677</f>
        <v>2|SCG</v>
      </c>
    </row>
    <row r="678" customFormat="false" ht="15" hidden="false" customHeight="false" outlineLevel="0" collapsed="false">
      <c r="A678" s="11" t="n">
        <v>2</v>
      </c>
      <c r="B678" s="11" t="n">
        <v>169</v>
      </c>
      <c r="C678" s="11" t="s">
        <v>72</v>
      </c>
      <c r="D678" s="11" t="s">
        <v>132</v>
      </c>
      <c r="E678" s="11" t="s">
        <v>166</v>
      </c>
      <c r="F678" s="15" t="n">
        <v>242</v>
      </c>
      <c r="G678" s="15" t="n">
        <f aca="false">IF(I678=TRUE(),"",SUMIFS('Values (Both)'!$D$2:$D$63,'Values (Both)'!$E$2:$E$63,J678))</f>
        <v>3</v>
      </c>
      <c r="H678" s="16" t="n">
        <f aca="false">IF(I678=TRUE(),"",G678-F678)</f>
        <v>-239</v>
      </c>
      <c r="I678" s="17" t="b">
        <f aca="false">FALSE()</f>
        <v>0</v>
      </c>
      <c r="J678" s="13" t="str">
        <f aca="false">A678&amp;"|"&amp;C678</f>
        <v>2|SCG</v>
      </c>
    </row>
    <row r="679" customFormat="false" ht="15" hidden="false" customHeight="false" outlineLevel="0" collapsed="false">
      <c r="A679" s="11" t="n">
        <v>2</v>
      </c>
      <c r="B679" s="11" t="n">
        <v>170</v>
      </c>
      <c r="C679" s="11" t="s">
        <v>84</v>
      </c>
      <c r="D679" s="11" t="s">
        <v>142</v>
      </c>
      <c r="E679" s="11" t="s">
        <v>166</v>
      </c>
      <c r="F679" s="15" t="n">
        <v>255</v>
      </c>
      <c r="G679" s="15" t="n">
        <f aca="false">IF(I679=TRUE(),"",SUMIFS('Values (Both)'!$D$2:$D$63,'Values (Both)'!$E$2:$E$63,J679))</f>
        <v>625</v>
      </c>
      <c r="H679" s="16" t="n">
        <f aca="false">IF(I679=TRUE(),"",G679-F679)</f>
        <v>370</v>
      </c>
      <c r="I679" s="17" t="b">
        <f aca="false">FALSE()</f>
        <v>0</v>
      </c>
      <c r="J679" s="13" t="str">
        <f aca="false">A679&amp;"|"&amp;C679</f>
        <v>2|B100CR</v>
      </c>
    </row>
    <row r="680" customFormat="false" ht="15" hidden="false" customHeight="false" outlineLevel="0" collapsed="false">
      <c r="A680" s="11" t="n">
        <v>2</v>
      </c>
      <c r="B680" s="11" t="n">
        <v>171</v>
      </c>
      <c r="C680" s="11" t="s">
        <v>74</v>
      </c>
      <c r="D680" s="11" t="s">
        <v>184</v>
      </c>
      <c r="E680" s="11" t="s">
        <v>146</v>
      </c>
      <c r="F680" s="15" t="n">
        <v>201</v>
      </c>
      <c r="G680" s="15" t="n">
        <f aca="false">IF(I680=TRUE(),"",SUMIFS('Values (Both)'!$D$2:$D$63,'Values (Both)'!$E$2:$E$63,J680))</f>
        <v>130</v>
      </c>
      <c r="H680" s="16" t="n">
        <f aca="false">IF(I680=TRUE(),"",G680-F680)</f>
        <v>-71</v>
      </c>
      <c r="I680" s="17" t="b">
        <f aca="false">FALSE()</f>
        <v>0</v>
      </c>
      <c r="J680" s="13" t="str">
        <f aca="false">A680&amp;"|"&amp;C680</f>
        <v>2|ETBDR</v>
      </c>
    </row>
    <row r="681" customFormat="false" ht="15" hidden="false" customHeight="false" outlineLevel="0" collapsed="false">
      <c r="A681" s="11" t="n">
        <v>2</v>
      </c>
      <c r="B681" s="11" t="n">
        <v>172</v>
      </c>
      <c r="C681" s="11" t="s">
        <v>76</v>
      </c>
      <c r="D681" s="11" t="s">
        <v>184</v>
      </c>
      <c r="E681" s="11" t="s">
        <v>166</v>
      </c>
      <c r="F681" s="15" t="n">
        <v>279</v>
      </c>
      <c r="G681" s="15" t="n">
        <f aca="false">IF(I681=TRUE(),"",SUMIFS('Values (Both)'!$D$2:$D$63,'Values (Both)'!$E$2:$E$63,J681))</f>
        <v>70</v>
      </c>
      <c r="H681" s="16" t="n">
        <f aca="false">IF(I681=TRUE(),"",G681-F681)</f>
        <v>-209</v>
      </c>
      <c r="I681" s="17" t="b">
        <f aca="false">FALSE()</f>
        <v>0</v>
      </c>
      <c r="J681" s="13" t="str">
        <f aca="false">A681&amp;"|"&amp;C681</f>
        <v>2|ETBPB</v>
      </c>
    </row>
    <row r="682" customFormat="false" ht="15" hidden="false" customHeight="false" outlineLevel="0" collapsed="false">
      <c r="A682" s="11" t="n">
        <v>2</v>
      </c>
      <c r="B682" s="11" t="n">
        <v>173</v>
      </c>
      <c r="C682" s="11" t="s">
        <v>82</v>
      </c>
      <c r="D682" s="11" t="s">
        <v>142</v>
      </c>
      <c r="E682" s="11" t="s">
        <v>261</v>
      </c>
      <c r="F682" s="15" t="n">
        <v>211</v>
      </c>
      <c r="G682" s="15" t="n">
        <f aca="false">IF(I682=TRUE(),"",SUMIFS('Values (Both)'!$D$2:$D$63,'Values (Both)'!$E$2:$E$63,J682))</f>
        <v>697</v>
      </c>
      <c r="H682" s="16" t="n">
        <f aca="false">IF(I682=TRUE(),"",G682-F682)</f>
        <v>486</v>
      </c>
      <c r="I682" s="17" t="b">
        <f aca="false">FALSE()</f>
        <v>0</v>
      </c>
      <c r="J682" s="13" t="str">
        <f aca="false">A682&amp;"|"&amp;C682</f>
        <v>2|B100PB</v>
      </c>
    </row>
    <row r="683" customFormat="false" ht="15" hidden="false" customHeight="false" outlineLevel="0" collapsed="false">
      <c r="A683" s="11" t="n">
        <v>2</v>
      </c>
      <c r="B683" s="11" t="n">
        <v>174</v>
      </c>
      <c r="C683" s="11" t="s">
        <v>84</v>
      </c>
      <c r="D683" s="11" t="s">
        <v>142</v>
      </c>
      <c r="E683" s="11" t="s">
        <v>166</v>
      </c>
      <c r="F683" s="15" t="n">
        <v>244</v>
      </c>
      <c r="G683" s="15" t="n">
        <f aca="false">IF(I683=TRUE(),"",SUMIFS('Values (Both)'!$D$2:$D$63,'Values (Both)'!$E$2:$E$63,J683))</f>
        <v>625</v>
      </c>
      <c r="H683" s="16" t="n">
        <f aca="false">IF(I683=TRUE(),"",G683-F683)</f>
        <v>381</v>
      </c>
      <c r="I683" s="17" t="b">
        <f aca="false">FALSE()</f>
        <v>0</v>
      </c>
      <c r="J683" s="13" t="str">
        <f aca="false">A683&amp;"|"&amp;C683</f>
        <v>2|B100CR</v>
      </c>
    </row>
    <row r="684" customFormat="false" ht="15" hidden="false" customHeight="false" outlineLevel="0" collapsed="false">
      <c r="A684" s="11" t="n">
        <v>2</v>
      </c>
      <c r="B684" s="11" t="n">
        <v>175</v>
      </c>
      <c r="C684" s="11" t="s">
        <v>72</v>
      </c>
      <c r="D684" s="11" t="s">
        <v>132</v>
      </c>
      <c r="E684" s="11" t="s">
        <v>166</v>
      </c>
      <c r="F684" s="15" t="n">
        <v>156</v>
      </c>
      <c r="G684" s="15" t="n">
        <f aca="false">IF(I684=TRUE(),"",SUMIFS('Values (Both)'!$D$2:$D$63,'Values (Both)'!$E$2:$E$63,J684))</f>
        <v>3</v>
      </c>
      <c r="H684" s="16" t="n">
        <f aca="false">IF(I684=TRUE(),"",G684-F684)</f>
        <v>-153</v>
      </c>
      <c r="I684" s="17" t="b">
        <f aca="false">FALSE()</f>
        <v>0</v>
      </c>
      <c r="J684" s="13" t="str">
        <f aca="false">A684&amp;"|"&amp;C684</f>
        <v>2|SCG</v>
      </c>
    </row>
    <row r="685" customFormat="false" ht="15" hidden="false" customHeight="false" outlineLevel="0" collapsed="false">
      <c r="A685" s="11" t="n">
        <v>2</v>
      </c>
      <c r="B685" s="11" t="n">
        <v>176</v>
      </c>
      <c r="C685" s="11" t="s">
        <v>74</v>
      </c>
      <c r="D685" s="11" t="s">
        <v>184</v>
      </c>
      <c r="E685" s="11" t="s">
        <v>146</v>
      </c>
      <c r="F685" s="15" t="n">
        <v>215</v>
      </c>
      <c r="G685" s="15" t="n">
        <f aca="false">IF(I685=TRUE(),"",SUMIFS('Values (Both)'!$D$2:$D$63,'Values (Both)'!$E$2:$E$63,J685))</f>
        <v>130</v>
      </c>
      <c r="H685" s="16" t="n">
        <f aca="false">IF(I685=TRUE(),"",G685-F685)</f>
        <v>-85</v>
      </c>
      <c r="I685" s="17" t="b">
        <f aca="false">FALSE()</f>
        <v>0</v>
      </c>
      <c r="J685" s="13" t="str">
        <f aca="false">A685&amp;"|"&amp;C685</f>
        <v>2|ETBDR</v>
      </c>
    </row>
    <row r="686" customFormat="false" ht="15" hidden="false" customHeight="false" outlineLevel="0" collapsed="false">
      <c r="A686" s="11" t="n">
        <v>2</v>
      </c>
      <c r="B686" s="11" t="n">
        <v>177</v>
      </c>
      <c r="C686" s="11" t="s">
        <v>100</v>
      </c>
      <c r="D686" s="11" t="s">
        <v>159</v>
      </c>
      <c r="E686" s="11" t="s">
        <v>166</v>
      </c>
      <c r="F686" s="15" t="n">
        <v>205</v>
      </c>
      <c r="G686" s="15" t="n">
        <f aca="false">IF(I686=TRUE(),"",SUMIFS('Values (Both)'!$D$2:$D$63,'Values (Both)'!$E$2:$E$63,J686))</f>
        <v>1250</v>
      </c>
      <c r="H686" s="16" t="n">
        <f aca="false">IF(I686=TRUE(),"",G686-F686)</f>
        <v>1045</v>
      </c>
      <c r="I686" s="17" t="b">
        <f aca="false">FALSE()</f>
        <v>0</v>
      </c>
      <c r="J686" s="13" t="str">
        <f aca="false">A686&amp;"|"&amp;C686</f>
        <v>2|SPCPE</v>
      </c>
    </row>
    <row r="687" customFormat="false" ht="15" hidden="false" customHeight="false" outlineLevel="0" collapsed="false">
      <c r="A687" s="11" t="n">
        <v>2</v>
      </c>
      <c r="B687" s="11" t="n">
        <v>178</v>
      </c>
      <c r="C687" s="11" t="s">
        <v>72</v>
      </c>
      <c r="D687" s="11" t="s">
        <v>132</v>
      </c>
      <c r="E687" s="11" t="s">
        <v>166</v>
      </c>
      <c r="F687" s="15" t="n">
        <v>215</v>
      </c>
      <c r="G687" s="15" t="n">
        <f aca="false">IF(I687=TRUE(),"",SUMIFS('Values (Both)'!$D$2:$D$63,'Values (Both)'!$E$2:$E$63,J687))</f>
        <v>3</v>
      </c>
      <c r="H687" s="16" t="n">
        <f aca="false">IF(I687=TRUE(),"",G687-F687)</f>
        <v>-212</v>
      </c>
      <c r="I687" s="17" t="b">
        <f aca="false">FALSE()</f>
        <v>0</v>
      </c>
      <c r="J687" s="13" t="str">
        <f aca="false">A687&amp;"|"&amp;C687</f>
        <v>2|SCG</v>
      </c>
    </row>
    <row r="688" customFormat="false" ht="15" hidden="false" customHeight="false" outlineLevel="0" collapsed="false">
      <c r="A688" s="11" t="n">
        <v>2</v>
      </c>
      <c r="B688" s="11" t="n">
        <v>179</v>
      </c>
      <c r="C688" s="11" t="s">
        <v>76</v>
      </c>
      <c r="D688" s="11" t="s">
        <v>184</v>
      </c>
      <c r="E688" s="11" t="s">
        <v>166</v>
      </c>
      <c r="F688" s="15" t="n">
        <v>231</v>
      </c>
      <c r="G688" s="15" t="n">
        <f aca="false">IF(I688=TRUE(),"",SUMIFS('Values (Both)'!$D$2:$D$63,'Values (Both)'!$E$2:$E$63,J688))</f>
        <v>70</v>
      </c>
      <c r="H688" s="16" t="n">
        <f aca="false">IF(I688=TRUE(),"",G688-F688)</f>
        <v>-161</v>
      </c>
      <c r="I688" s="17" t="b">
        <f aca="false">FALSE()</f>
        <v>0</v>
      </c>
      <c r="J688" s="13" t="str">
        <f aca="false">A688&amp;"|"&amp;C688</f>
        <v>2|ETBPB</v>
      </c>
    </row>
    <row r="689" customFormat="false" ht="15" hidden="false" customHeight="false" outlineLevel="0" collapsed="false">
      <c r="A689" s="11" t="n">
        <v>2</v>
      </c>
      <c r="B689" s="11" t="n">
        <v>180</v>
      </c>
      <c r="C689" s="11" t="s">
        <v>74</v>
      </c>
      <c r="D689" s="11" t="s">
        <v>184</v>
      </c>
      <c r="E689" s="11" t="s">
        <v>261</v>
      </c>
      <c r="F689" s="15" t="n">
        <v>231</v>
      </c>
      <c r="G689" s="15" t="n">
        <f aca="false">IF(I689=TRUE(),"",SUMIFS('Values (Both)'!$D$2:$D$63,'Values (Both)'!$E$2:$E$63,J689))</f>
        <v>130</v>
      </c>
      <c r="H689" s="16" t="n">
        <f aca="false">IF(I689=TRUE(),"",G689-F689)</f>
        <v>-101</v>
      </c>
      <c r="I689" s="17" t="b">
        <f aca="false">FALSE()</f>
        <v>0</v>
      </c>
      <c r="J689" s="13" t="str">
        <f aca="false">A689&amp;"|"&amp;C689</f>
        <v>2|ETBDR</v>
      </c>
    </row>
    <row r="690" customFormat="false" ht="15" hidden="false" customHeight="false" outlineLevel="0" collapsed="false">
      <c r="A690" s="11" t="n">
        <v>2</v>
      </c>
      <c r="B690" s="11" t="n">
        <v>181</v>
      </c>
      <c r="C690" s="11" t="s">
        <v>74</v>
      </c>
      <c r="D690" s="11" t="s">
        <v>184</v>
      </c>
      <c r="E690" s="11" t="s">
        <v>166</v>
      </c>
      <c r="F690" s="15" t="n">
        <v>186</v>
      </c>
      <c r="G690" s="15" t="n">
        <f aca="false">IF(I690=TRUE(),"",SUMIFS('Values (Both)'!$D$2:$D$63,'Values (Both)'!$E$2:$E$63,J690))</f>
        <v>130</v>
      </c>
      <c r="H690" s="16" t="n">
        <f aca="false">IF(I690=TRUE(),"",G690-F690)</f>
        <v>-56</v>
      </c>
      <c r="I690" s="17" t="b">
        <f aca="false">FALSE()</f>
        <v>0</v>
      </c>
      <c r="J690" s="13" t="str">
        <f aca="false">A690&amp;"|"&amp;C690</f>
        <v>2|ETBDR</v>
      </c>
    </row>
    <row r="691" customFormat="false" ht="15" hidden="false" customHeight="false" outlineLevel="0" collapsed="false">
      <c r="A691" s="11" t="n">
        <v>2</v>
      </c>
      <c r="B691" s="11" t="n">
        <v>182</v>
      </c>
      <c r="C691" s="11" t="s">
        <v>72</v>
      </c>
      <c r="D691" s="11" t="s">
        <v>132</v>
      </c>
      <c r="E691" s="11" t="s">
        <v>136</v>
      </c>
      <c r="F691" s="15" t="n">
        <v>241</v>
      </c>
      <c r="G691" s="15" t="n">
        <f aca="false">IF(I691=TRUE(),"",SUMIFS('Values (Both)'!$D$2:$D$63,'Values (Both)'!$E$2:$E$63,J691))</f>
        <v>3</v>
      </c>
      <c r="H691" s="16" t="n">
        <f aca="false">IF(I691=TRUE(),"",G691-F691)</f>
        <v>-238</v>
      </c>
      <c r="I691" s="17" t="b">
        <f aca="false">FALSE()</f>
        <v>0</v>
      </c>
      <c r="J691" s="13" t="str">
        <f aca="false">A691&amp;"|"&amp;C691</f>
        <v>2|SCG</v>
      </c>
    </row>
    <row r="692" customFormat="false" ht="15" hidden="false" customHeight="false" outlineLevel="0" collapsed="false">
      <c r="A692" s="11" t="n">
        <v>2</v>
      </c>
      <c r="B692" s="11" t="n">
        <v>183</v>
      </c>
      <c r="C692" s="11" t="s">
        <v>72</v>
      </c>
      <c r="D692" s="11" t="s">
        <v>132</v>
      </c>
      <c r="E692" s="11" t="s">
        <v>166</v>
      </c>
      <c r="F692" s="15" t="n">
        <v>265</v>
      </c>
      <c r="G692" s="15" t="n">
        <f aca="false">IF(I692=TRUE(),"",SUMIFS('Values (Both)'!$D$2:$D$63,'Values (Both)'!$E$2:$E$63,J692))</f>
        <v>3</v>
      </c>
      <c r="H692" s="16" t="n">
        <f aca="false">IF(I692=TRUE(),"",G692-F692)</f>
        <v>-262</v>
      </c>
      <c r="I692" s="17" t="b">
        <f aca="false">FALSE()</f>
        <v>0</v>
      </c>
      <c r="J692" s="13" t="str">
        <f aca="false">A692&amp;"|"&amp;C692</f>
        <v>2|SCG</v>
      </c>
    </row>
    <row r="693" customFormat="false" ht="15" hidden="false" customHeight="false" outlineLevel="0" collapsed="false">
      <c r="A693" s="11" t="n">
        <v>2</v>
      </c>
      <c r="B693" s="11" t="n">
        <v>184</v>
      </c>
      <c r="C693" s="11" t="s">
        <v>74</v>
      </c>
      <c r="D693" s="11" t="s">
        <v>184</v>
      </c>
      <c r="E693" s="11" t="s">
        <v>146</v>
      </c>
      <c r="F693" s="15" t="n">
        <v>206</v>
      </c>
      <c r="G693" s="15" t="n">
        <f aca="false">IF(I693=TRUE(),"",SUMIFS('Values (Both)'!$D$2:$D$63,'Values (Both)'!$E$2:$E$63,J693))</f>
        <v>130</v>
      </c>
      <c r="H693" s="16" t="n">
        <f aca="false">IF(I693=TRUE(),"",G693-F693)</f>
        <v>-76</v>
      </c>
      <c r="I693" s="17" t="b">
        <f aca="false">FALSE()</f>
        <v>0</v>
      </c>
      <c r="J693" s="13" t="str">
        <f aca="false">A693&amp;"|"&amp;C693</f>
        <v>2|ETBDR</v>
      </c>
    </row>
    <row r="694" customFormat="false" ht="15" hidden="false" customHeight="false" outlineLevel="0" collapsed="false">
      <c r="A694" s="11" t="n">
        <v>2</v>
      </c>
      <c r="B694" s="11" t="n">
        <v>185</v>
      </c>
      <c r="C694" s="11" t="s">
        <v>72</v>
      </c>
      <c r="D694" s="11" t="s">
        <v>132</v>
      </c>
      <c r="E694" s="11" t="s">
        <v>136</v>
      </c>
      <c r="F694" s="15" t="n">
        <v>246</v>
      </c>
      <c r="G694" s="15" t="n">
        <f aca="false">IF(I694=TRUE(),"",SUMIFS('Values (Both)'!$D$2:$D$63,'Values (Both)'!$E$2:$E$63,J694))</f>
        <v>3</v>
      </c>
      <c r="H694" s="16" t="n">
        <f aca="false">IF(I694=TRUE(),"",G694-F694)</f>
        <v>-243</v>
      </c>
      <c r="I694" s="17" t="b">
        <f aca="false">FALSE()</f>
        <v>0</v>
      </c>
      <c r="J694" s="13" t="str">
        <f aca="false">A694&amp;"|"&amp;C694</f>
        <v>2|SCG</v>
      </c>
    </row>
    <row r="695" customFormat="false" ht="15" hidden="false" customHeight="false" outlineLevel="0" collapsed="false">
      <c r="A695" s="11" t="n">
        <v>2</v>
      </c>
      <c r="B695" s="11" t="n">
        <v>186</v>
      </c>
      <c r="C695" s="11" t="s">
        <v>74</v>
      </c>
      <c r="D695" s="11" t="s">
        <v>184</v>
      </c>
      <c r="E695" s="11" t="s">
        <v>265</v>
      </c>
      <c r="F695" s="15" t="n">
        <v>241</v>
      </c>
      <c r="G695" s="15" t="n">
        <f aca="false">IF(I695=TRUE(),"",SUMIFS('Values (Both)'!$D$2:$D$63,'Values (Both)'!$E$2:$E$63,J695))</f>
        <v>130</v>
      </c>
      <c r="H695" s="16" t="n">
        <f aca="false">IF(I695=TRUE(),"",G695-F695)</f>
        <v>-111</v>
      </c>
      <c r="I695" s="17" t="b">
        <f aca="false">FALSE()</f>
        <v>0</v>
      </c>
      <c r="J695" s="13" t="str">
        <f aca="false">A695&amp;"|"&amp;C695</f>
        <v>2|ETBDR</v>
      </c>
    </row>
    <row r="696" customFormat="false" ht="15" hidden="false" customHeight="false" outlineLevel="0" collapsed="false">
      <c r="A696" s="11" t="n">
        <v>2</v>
      </c>
      <c r="B696" s="11" t="n">
        <v>187</v>
      </c>
      <c r="C696" s="11" t="s">
        <v>74</v>
      </c>
      <c r="D696" s="11" t="s">
        <v>184</v>
      </c>
      <c r="E696" s="11" t="s">
        <v>266</v>
      </c>
      <c r="F696" s="15" t="n">
        <v>285</v>
      </c>
      <c r="G696" s="15" t="n">
        <f aca="false">IF(I696=TRUE(),"",SUMIFS('Values (Both)'!$D$2:$D$63,'Values (Both)'!$E$2:$E$63,J696))</f>
        <v>130</v>
      </c>
      <c r="H696" s="16" t="n">
        <f aca="false">IF(I696=TRUE(),"",G696-F696)</f>
        <v>-155</v>
      </c>
      <c r="I696" s="17" t="b">
        <f aca="false">FALSE()</f>
        <v>0</v>
      </c>
      <c r="J696" s="13" t="str">
        <f aca="false">A696&amp;"|"&amp;C696</f>
        <v>2|ETBDR</v>
      </c>
    </row>
    <row r="697" customFormat="false" ht="15" hidden="false" customHeight="false" outlineLevel="0" collapsed="false">
      <c r="A697" s="11" t="n">
        <v>2</v>
      </c>
      <c r="B697" s="11" t="n">
        <v>188</v>
      </c>
      <c r="C697" s="11" t="s">
        <v>72</v>
      </c>
      <c r="D697" s="11" t="s">
        <v>132</v>
      </c>
      <c r="E697" s="11" t="s">
        <v>261</v>
      </c>
      <c r="F697" s="15" t="n">
        <v>269</v>
      </c>
      <c r="G697" s="15" t="n">
        <f aca="false">IF(I697=TRUE(),"",SUMIFS('Values (Both)'!$D$2:$D$63,'Values (Both)'!$E$2:$E$63,J697))</f>
        <v>3</v>
      </c>
      <c r="H697" s="16" t="n">
        <f aca="false">IF(I697=TRUE(),"",G697-F697)</f>
        <v>-266</v>
      </c>
      <c r="I697" s="17" t="b">
        <f aca="false">FALSE()</f>
        <v>0</v>
      </c>
      <c r="J697" s="13" t="str">
        <f aca="false">A697&amp;"|"&amp;C697</f>
        <v>2|SCG</v>
      </c>
    </row>
    <row r="698" customFormat="false" ht="15" hidden="false" customHeight="false" outlineLevel="0" collapsed="false">
      <c r="A698" s="11" t="n">
        <v>2</v>
      </c>
      <c r="B698" s="11" t="n">
        <v>189</v>
      </c>
      <c r="C698" s="11" t="s">
        <v>76</v>
      </c>
      <c r="D698" s="11" t="s">
        <v>184</v>
      </c>
      <c r="E698" s="11" t="s">
        <v>260</v>
      </c>
      <c r="F698" s="15" t="n">
        <v>150</v>
      </c>
      <c r="G698" s="15" t="n">
        <f aca="false">IF(I698=TRUE(),"",SUMIFS('Values (Both)'!$D$2:$D$63,'Values (Both)'!$E$2:$E$63,J698))</f>
        <v>70</v>
      </c>
      <c r="H698" s="16" t="n">
        <f aca="false">IF(I698=TRUE(),"",G698-F698)</f>
        <v>-80</v>
      </c>
      <c r="I698" s="17" t="b">
        <f aca="false">FALSE()</f>
        <v>0</v>
      </c>
      <c r="J698" s="13" t="str">
        <f aca="false">A698&amp;"|"&amp;C698</f>
        <v>2|ETBPB</v>
      </c>
    </row>
    <row r="699" customFormat="false" ht="15" hidden="false" customHeight="false" outlineLevel="0" collapsed="false">
      <c r="A699" s="11" t="n">
        <v>2</v>
      </c>
      <c r="B699" s="11" t="n">
        <v>190</v>
      </c>
      <c r="C699" s="11" t="s">
        <v>76</v>
      </c>
      <c r="D699" s="11" t="s">
        <v>184</v>
      </c>
      <c r="E699" s="11" t="s">
        <v>259</v>
      </c>
      <c r="F699" s="15" t="n">
        <v>290</v>
      </c>
      <c r="G699" s="15" t="n">
        <f aca="false">IF(I699=TRUE(),"",SUMIFS('Values (Both)'!$D$2:$D$63,'Values (Both)'!$E$2:$E$63,J699))</f>
        <v>70</v>
      </c>
      <c r="H699" s="16" t="n">
        <f aca="false">IF(I699=TRUE(),"",G699-F699)</f>
        <v>-220</v>
      </c>
      <c r="I699" s="17" t="b">
        <f aca="false">FALSE()</f>
        <v>0</v>
      </c>
      <c r="J699" s="13" t="str">
        <f aca="false">A699&amp;"|"&amp;C699</f>
        <v>2|ETBPB</v>
      </c>
    </row>
    <row r="700" customFormat="false" ht="15" hidden="false" customHeight="false" outlineLevel="0" collapsed="false">
      <c r="A700" s="11" t="n">
        <v>2</v>
      </c>
      <c r="B700" s="11" t="n">
        <v>191</v>
      </c>
      <c r="C700" s="11" t="s">
        <v>72</v>
      </c>
      <c r="D700" s="11" t="s">
        <v>132</v>
      </c>
      <c r="E700" s="11" t="s">
        <v>136</v>
      </c>
      <c r="F700" s="15" t="n">
        <v>266</v>
      </c>
      <c r="G700" s="15" t="n">
        <f aca="false">IF(I700=TRUE(),"",SUMIFS('Values (Both)'!$D$2:$D$63,'Values (Both)'!$E$2:$E$63,J700))</f>
        <v>3</v>
      </c>
      <c r="H700" s="16" t="n">
        <f aca="false">IF(I700=TRUE(),"",G700-F700)</f>
        <v>-263</v>
      </c>
      <c r="I700" s="17" t="b">
        <f aca="false">FALSE()</f>
        <v>0</v>
      </c>
      <c r="J700" s="13" t="str">
        <f aca="false">A700&amp;"|"&amp;C700</f>
        <v>2|SCG</v>
      </c>
    </row>
    <row r="701" customFormat="false" ht="15" hidden="false" customHeight="false" outlineLevel="0" collapsed="false">
      <c r="A701" s="11" t="n">
        <v>2</v>
      </c>
      <c r="B701" s="11" t="n">
        <v>192</v>
      </c>
      <c r="C701" s="11" t="s">
        <v>72</v>
      </c>
      <c r="D701" s="11" t="s">
        <v>132</v>
      </c>
      <c r="E701" s="11" t="s">
        <v>136</v>
      </c>
      <c r="F701" s="15" t="n">
        <v>295</v>
      </c>
      <c r="G701" s="15" t="n">
        <f aca="false">IF(I701=TRUE(),"",SUMIFS('Values (Both)'!$D$2:$D$63,'Values (Both)'!$E$2:$E$63,J701))</f>
        <v>3</v>
      </c>
      <c r="H701" s="16" t="n">
        <f aca="false">IF(I701=TRUE(),"",G701-F701)</f>
        <v>-292</v>
      </c>
      <c r="I701" s="17" t="b">
        <f aca="false">FALSE()</f>
        <v>0</v>
      </c>
      <c r="J701" s="13" t="str">
        <f aca="false">A701&amp;"|"&amp;C701</f>
        <v>2|SCG</v>
      </c>
    </row>
    <row r="702" customFormat="false" ht="15" hidden="false" customHeight="false" outlineLevel="0" collapsed="false">
      <c r="A702" s="11" t="n">
        <v>2</v>
      </c>
      <c r="B702" s="11" t="n">
        <v>193</v>
      </c>
      <c r="C702" s="11" t="s">
        <v>72</v>
      </c>
      <c r="D702" s="11" t="s">
        <v>132</v>
      </c>
      <c r="E702" s="11" t="s">
        <v>136</v>
      </c>
      <c r="F702" s="15" t="n">
        <v>295</v>
      </c>
      <c r="G702" s="15" t="n">
        <f aca="false">IF(I702=TRUE(),"",SUMIFS('Values (Both)'!$D$2:$D$63,'Values (Both)'!$E$2:$E$63,J702))</f>
        <v>3</v>
      </c>
      <c r="H702" s="16" t="n">
        <f aca="false">IF(I702=TRUE(),"",G702-F702)</f>
        <v>-292</v>
      </c>
      <c r="I702" s="17" t="b">
        <f aca="false">FALSE()</f>
        <v>0</v>
      </c>
      <c r="J702" s="13" t="str">
        <f aca="false">A702&amp;"|"&amp;C702</f>
        <v>2|SCG</v>
      </c>
    </row>
    <row r="703" customFormat="false" ht="15" hidden="false" customHeight="false" outlineLevel="0" collapsed="false">
      <c r="A703" s="11" t="n">
        <v>2</v>
      </c>
      <c r="B703" s="11" t="n">
        <v>194</v>
      </c>
      <c r="C703" s="11" t="s">
        <v>74</v>
      </c>
      <c r="D703" s="11" t="s">
        <v>184</v>
      </c>
      <c r="E703" s="11" t="s">
        <v>136</v>
      </c>
      <c r="F703" s="15" t="n">
        <v>296</v>
      </c>
      <c r="G703" s="15" t="n">
        <f aca="false">IF(I703=TRUE(),"",SUMIFS('Values (Both)'!$D$2:$D$63,'Values (Both)'!$E$2:$E$63,J703))</f>
        <v>130</v>
      </c>
      <c r="H703" s="16" t="n">
        <f aca="false">IF(I703=TRUE(),"",G703-F703)</f>
        <v>-166</v>
      </c>
      <c r="I703" s="17" t="b">
        <f aca="false">FALSE()</f>
        <v>0</v>
      </c>
      <c r="J703" s="13" t="str">
        <f aca="false">A703&amp;"|"&amp;C703</f>
        <v>2|ETBDR</v>
      </c>
    </row>
    <row r="704" customFormat="false" ht="15" hidden="false" customHeight="false" outlineLevel="0" collapsed="false">
      <c r="A704" s="11" t="n">
        <v>2</v>
      </c>
      <c r="B704" s="11" t="n">
        <v>195</v>
      </c>
      <c r="C704" s="11" t="s">
        <v>76</v>
      </c>
      <c r="D704" s="11" t="s">
        <v>184</v>
      </c>
      <c r="E704" s="11" t="s">
        <v>261</v>
      </c>
      <c r="F704" s="15" t="n">
        <v>300</v>
      </c>
      <c r="G704" s="15" t="n">
        <f aca="false">IF(I704=TRUE(),"",SUMIFS('Values (Both)'!$D$2:$D$63,'Values (Both)'!$E$2:$E$63,J704))</f>
        <v>70</v>
      </c>
      <c r="H704" s="16" t="n">
        <f aca="false">IF(I704=TRUE(),"",G704-F704)</f>
        <v>-230</v>
      </c>
      <c r="I704" s="17" t="b">
        <f aca="false">FALSE()</f>
        <v>0</v>
      </c>
      <c r="J704" s="13" t="str">
        <f aca="false">A704&amp;"|"&amp;C704</f>
        <v>2|ETBPB</v>
      </c>
    </row>
    <row r="705" customFormat="false" ht="15" hidden="false" customHeight="false" outlineLevel="0" collapsed="false">
      <c r="A705" s="11" t="n">
        <v>2</v>
      </c>
      <c r="B705" s="11" t="n">
        <v>196</v>
      </c>
      <c r="C705" s="11" t="s">
        <v>90</v>
      </c>
      <c r="D705" s="11" t="s">
        <v>142</v>
      </c>
      <c r="E705" s="11" t="s">
        <v>166</v>
      </c>
      <c r="F705" s="15" t="n">
        <v>209</v>
      </c>
      <c r="G705" s="15" t="n">
        <f aca="false">IF(I705=TRUE(),"",SUMIFS('Values (Both)'!$D$2:$D$63,'Values (Both)'!$E$2:$E$63,J705))</f>
        <v>1300</v>
      </c>
      <c r="H705" s="16" t="n">
        <f aca="false">IF(I705=TRUE(),"",G705-F705)</f>
        <v>1091</v>
      </c>
      <c r="I705" s="17" t="b">
        <f aca="false">FALSE()</f>
        <v>0</v>
      </c>
      <c r="J705" s="13" t="str">
        <f aca="false">A705&amp;"|"&amp;C705</f>
        <v>2|B100OBF</v>
      </c>
    </row>
    <row r="706" customFormat="false" ht="15" hidden="false" customHeight="false" outlineLevel="0" collapsed="false">
      <c r="A706" s="11" t="n">
        <v>2</v>
      </c>
      <c r="B706" s="11" t="n">
        <v>197</v>
      </c>
      <c r="C706" s="11" t="s">
        <v>72</v>
      </c>
      <c r="D706" s="11" t="s">
        <v>132</v>
      </c>
      <c r="E706" s="11" t="s">
        <v>166</v>
      </c>
      <c r="F706" s="15" t="n">
        <v>220</v>
      </c>
      <c r="G706" s="15" t="n">
        <f aca="false">IF(I706=TRUE(),"",SUMIFS('Values (Both)'!$D$2:$D$63,'Values (Both)'!$E$2:$E$63,J706))</f>
        <v>3</v>
      </c>
      <c r="H706" s="16" t="n">
        <f aca="false">IF(I706=TRUE(),"",G706-F706)</f>
        <v>-217</v>
      </c>
      <c r="I706" s="17" t="b">
        <f aca="false">FALSE()</f>
        <v>0</v>
      </c>
      <c r="J706" s="13" t="str">
        <f aca="false">A706&amp;"|"&amp;C706</f>
        <v>2|SCG</v>
      </c>
    </row>
    <row r="707" customFormat="false" ht="15" hidden="false" customHeight="false" outlineLevel="0" collapsed="false">
      <c r="A707" s="11" t="n">
        <v>2</v>
      </c>
      <c r="B707" s="11" t="n">
        <v>198</v>
      </c>
      <c r="C707" s="11" t="s">
        <v>72</v>
      </c>
      <c r="D707" s="11" t="s">
        <v>132</v>
      </c>
      <c r="E707" s="11" t="s">
        <v>166</v>
      </c>
      <c r="F707" s="15" t="n">
        <v>241</v>
      </c>
      <c r="G707" s="15" t="n">
        <f aca="false">IF(I707=TRUE(),"",SUMIFS('Values (Both)'!$D$2:$D$63,'Values (Both)'!$E$2:$E$63,J707))</f>
        <v>3</v>
      </c>
      <c r="H707" s="16" t="n">
        <f aca="false">IF(I707=TRUE(),"",G707-F707)</f>
        <v>-238</v>
      </c>
      <c r="I707" s="17" t="b">
        <f aca="false">FALSE()</f>
        <v>0</v>
      </c>
      <c r="J707" s="13" t="str">
        <f aca="false">A707&amp;"|"&amp;C707</f>
        <v>2|SCG</v>
      </c>
    </row>
    <row r="708" customFormat="false" ht="15" hidden="false" customHeight="false" outlineLevel="0" collapsed="false">
      <c r="A708" s="11" t="n">
        <v>2</v>
      </c>
      <c r="B708" s="11" t="n">
        <v>199</v>
      </c>
      <c r="C708" s="11" t="s">
        <v>72</v>
      </c>
      <c r="D708" s="11" t="s">
        <v>132</v>
      </c>
      <c r="E708" s="11" t="s">
        <v>166</v>
      </c>
      <c r="F708" s="15" t="n">
        <v>231</v>
      </c>
      <c r="G708" s="15" t="n">
        <f aca="false">IF(I708=TRUE(),"",SUMIFS('Values (Both)'!$D$2:$D$63,'Values (Both)'!$E$2:$E$63,J708))</f>
        <v>3</v>
      </c>
      <c r="H708" s="16" t="n">
        <f aca="false">IF(I708=TRUE(),"",G708-F708)</f>
        <v>-228</v>
      </c>
      <c r="I708" s="17" t="b">
        <f aca="false">FALSE()</f>
        <v>0</v>
      </c>
      <c r="J708" s="13" t="str">
        <f aca="false">A708&amp;"|"&amp;C708</f>
        <v>2|SCG</v>
      </c>
    </row>
    <row r="709" customFormat="false" ht="15" hidden="false" customHeight="false" outlineLevel="0" collapsed="false">
      <c r="A709" s="11" t="n">
        <v>2</v>
      </c>
      <c r="B709" s="11" t="n">
        <v>200</v>
      </c>
      <c r="C709" s="11" t="s">
        <v>72</v>
      </c>
      <c r="D709" s="11" t="s">
        <v>132</v>
      </c>
      <c r="E709" s="11" t="s">
        <v>166</v>
      </c>
      <c r="F709" s="15" t="n">
        <v>252</v>
      </c>
      <c r="G709" s="15" t="n">
        <f aca="false">IF(I709=TRUE(),"",SUMIFS('Values (Both)'!$D$2:$D$63,'Values (Both)'!$E$2:$E$63,J709))</f>
        <v>3</v>
      </c>
      <c r="H709" s="16" t="n">
        <f aca="false">IF(I709=TRUE(),"",G709-F709)</f>
        <v>-249</v>
      </c>
      <c r="I709" s="17" t="b">
        <f aca="false">FALSE()</f>
        <v>0</v>
      </c>
      <c r="J709" s="13" t="str">
        <f aca="false">A709&amp;"|"&amp;C709</f>
        <v>2|SCG</v>
      </c>
    </row>
    <row r="710" customFormat="false" ht="15" hidden="false" customHeight="false" outlineLevel="0" collapsed="false">
      <c r="A710" s="11" t="n">
        <v>2</v>
      </c>
      <c r="B710" s="11" t="n">
        <v>201</v>
      </c>
      <c r="C710" s="11" t="s">
        <v>72</v>
      </c>
      <c r="D710" s="11" t="s">
        <v>132</v>
      </c>
      <c r="E710" s="11" t="s">
        <v>261</v>
      </c>
      <c r="F710" s="15" t="n">
        <v>245</v>
      </c>
      <c r="G710" s="15" t="n">
        <f aca="false">IF(I710=TRUE(),"",SUMIFS('Values (Both)'!$D$2:$D$63,'Values (Both)'!$E$2:$E$63,J710))</f>
        <v>3</v>
      </c>
      <c r="H710" s="16" t="n">
        <f aca="false">IF(I710=TRUE(),"",G710-F710)</f>
        <v>-242</v>
      </c>
      <c r="I710" s="17" t="b">
        <f aca="false">FALSE()</f>
        <v>0</v>
      </c>
      <c r="J710" s="13" t="str">
        <f aca="false">A710&amp;"|"&amp;C710</f>
        <v>2|SCG</v>
      </c>
    </row>
    <row r="711" customFormat="false" ht="15" hidden="false" customHeight="false" outlineLevel="0" collapsed="false">
      <c r="A711" s="11" t="n">
        <v>2</v>
      </c>
      <c r="B711" s="11" t="n">
        <v>202</v>
      </c>
      <c r="C711" s="11" t="s">
        <v>72</v>
      </c>
      <c r="D711" s="11" t="s">
        <v>132</v>
      </c>
      <c r="E711" s="11" t="s">
        <v>166</v>
      </c>
      <c r="F711" s="15" t="n">
        <v>285</v>
      </c>
      <c r="G711" s="15" t="n">
        <f aca="false">IF(I711=TRUE(),"",SUMIFS('Values (Both)'!$D$2:$D$63,'Values (Both)'!$E$2:$E$63,J711))</f>
        <v>3</v>
      </c>
      <c r="H711" s="16" t="n">
        <f aca="false">IF(I711=TRUE(),"",G711-F711)</f>
        <v>-282</v>
      </c>
      <c r="I711" s="17" t="b">
        <f aca="false">FALSE()</f>
        <v>0</v>
      </c>
      <c r="J711" s="13" t="str">
        <f aca="false">A711&amp;"|"&amp;C711</f>
        <v>2|SCG</v>
      </c>
    </row>
    <row r="712" customFormat="false" ht="15" hidden="false" customHeight="false" outlineLevel="0" collapsed="false">
      <c r="A712" s="11" t="n">
        <v>2</v>
      </c>
      <c r="B712" s="11" t="n">
        <v>203</v>
      </c>
      <c r="C712" s="11" t="s">
        <v>72</v>
      </c>
      <c r="D712" s="11" t="s">
        <v>132</v>
      </c>
      <c r="E712" s="11" t="s">
        <v>166</v>
      </c>
      <c r="F712" s="15" t="n">
        <v>242</v>
      </c>
      <c r="G712" s="15" t="n">
        <f aca="false">IF(I712=TRUE(),"",SUMIFS('Values (Both)'!$D$2:$D$63,'Values (Both)'!$E$2:$E$63,J712))</f>
        <v>3</v>
      </c>
      <c r="H712" s="16" t="n">
        <f aca="false">IF(I712=TRUE(),"",G712-F712)</f>
        <v>-239</v>
      </c>
      <c r="I712" s="17" t="b">
        <f aca="false">FALSE()</f>
        <v>0</v>
      </c>
      <c r="J712" s="13" t="str">
        <f aca="false">A712&amp;"|"&amp;C712</f>
        <v>2|SCG</v>
      </c>
    </row>
    <row r="713" customFormat="false" ht="15" hidden="false" customHeight="false" outlineLevel="0" collapsed="false">
      <c r="A713" s="11" t="n">
        <v>2</v>
      </c>
      <c r="B713" s="11" t="n">
        <v>204</v>
      </c>
      <c r="C713" s="11" t="s">
        <v>72</v>
      </c>
      <c r="D713" s="11" t="s">
        <v>132</v>
      </c>
      <c r="E713" s="11" t="s">
        <v>166</v>
      </c>
      <c r="F713" s="15" t="n">
        <v>245</v>
      </c>
      <c r="G713" s="15" t="n">
        <f aca="false">IF(I713=TRUE(),"",SUMIFS('Values (Both)'!$D$2:$D$63,'Values (Both)'!$E$2:$E$63,J713))</f>
        <v>3</v>
      </c>
      <c r="H713" s="16" t="n">
        <f aca="false">IF(I713=TRUE(),"",G713-F713)</f>
        <v>-242</v>
      </c>
      <c r="I713" s="17" t="b">
        <f aca="false">FALSE()</f>
        <v>0</v>
      </c>
      <c r="J713" s="13" t="str">
        <f aca="false">A713&amp;"|"&amp;C713</f>
        <v>2|SCG</v>
      </c>
    </row>
    <row r="714" customFormat="false" ht="15" hidden="false" customHeight="false" outlineLevel="0" collapsed="false">
      <c r="A714" s="11" t="n">
        <v>2</v>
      </c>
      <c r="B714" s="11" t="n">
        <v>205</v>
      </c>
      <c r="C714" s="11" t="s">
        <v>72</v>
      </c>
      <c r="D714" s="11" t="s">
        <v>132</v>
      </c>
      <c r="E714" s="11" t="s">
        <v>261</v>
      </c>
      <c r="F714" s="15" t="n">
        <v>255</v>
      </c>
      <c r="G714" s="15" t="n">
        <f aca="false">IF(I714=TRUE(),"",SUMIFS('Values (Both)'!$D$2:$D$63,'Values (Both)'!$E$2:$E$63,J714))</f>
        <v>3</v>
      </c>
      <c r="H714" s="16" t="n">
        <f aca="false">IF(I714=TRUE(),"",G714-F714)</f>
        <v>-252</v>
      </c>
      <c r="I714" s="17" t="b">
        <f aca="false">FALSE()</f>
        <v>0</v>
      </c>
      <c r="J714" s="13" t="str">
        <f aca="false">A714&amp;"|"&amp;C714</f>
        <v>2|SCG</v>
      </c>
    </row>
    <row r="715" customFormat="false" ht="15" hidden="false" customHeight="false" outlineLevel="0" collapsed="false">
      <c r="A715" s="11" t="n">
        <v>2</v>
      </c>
      <c r="B715" s="11" t="n">
        <v>206</v>
      </c>
      <c r="C715" s="11" t="s">
        <v>76</v>
      </c>
      <c r="D715" s="11" t="s">
        <v>184</v>
      </c>
      <c r="E715" s="11" t="s">
        <v>267</v>
      </c>
      <c r="F715" s="15" t="n">
        <v>214</v>
      </c>
      <c r="G715" s="15" t="n">
        <f aca="false">IF(I715=TRUE(),"",SUMIFS('Values (Both)'!$D$2:$D$63,'Values (Both)'!$E$2:$E$63,J715))</f>
        <v>70</v>
      </c>
      <c r="H715" s="16" t="n">
        <f aca="false">IF(I715=TRUE(),"",G715-F715)</f>
        <v>-144</v>
      </c>
      <c r="I715" s="17" t="b">
        <f aca="false">FALSE()</f>
        <v>0</v>
      </c>
      <c r="J715" s="13" t="str">
        <f aca="false">A715&amp;"|"&amp;C715</f>
        <v>2|ETBPB</v>
      </c>
    </row>
    <row r="716" customFormat="false" ht="15" hidden="false" customHeight="false" outlineLevel="0" collapsed="false">
      <c r="A716" s="11" t="n">
        <v>2</v>
      </c>
      <c r="B716" s="11" t="n">
        <v>207</v>
      </c>
      <c r="C716" s="11" t="s">
        <v>72</v>
      </c>
      <c r="D716" s="11" t="s">
        <v>132</v>
      </c>
      <c r="E716" s="11" t="s">
        <v>166</v>
      </c>
      <c r="F716" s="15" t="n">
        <v>272</v>
      </c>
      <c r="G716" s="15" t="n">
        <f aca="false">IF(I716=TRUE(),"",SUMIFS('Values (Both)'!$D$2:$D$63,'Values (Both)'!$E$2:$E$63,J716))</f>
        <v>3</v>
      </c>
      <c r="H716" s="16" t="n">
        <f aca="false">IF(I716=TRUE(),"",G716-F716)</f>
        <v>-269</v>
      </c>
      <c r="I716" s="17" t="b">
        <f aca="false">FALSE()</f>
        <v>0</v>
      </c>
      <c r="J716" s="13" t="str">
        <f aca="false">A716&amp;"|"&amp;C716</f>
        <v>2|SCG</v>
      </c>
    </row>
    <row r="717" customFormat="false" ht="15" hidden="false" customHeight="false" outlineLevel="0" collapsed="false">
      <c r="A717" s="11" t="n">
        <v>2</v>
      </c>
      <c r="B717" s="11" t="n">
        <v>208</v>
      </c>
      <c r="C717" s="11" t="s">
        <v>72</v>
      </c>
      <c r="D717" s="11" t="s">
        <v>132</v>
      </c>
      <c r="E717" s="11" t="s">
        <v>261</v>
      </c>
      <c r="F717" s="15" t="n">
        <v>240</v>
      </c>
      <c r="G717" s="15" t="n">
        <f aca="false">IF(I717=TRUE(),"",SUMIFS('Values (Both)'!$D$2:$D$63,'Values (Both)'!$E$2:$E$63,J717))</f>
        <v>3</v>
      </c>
      <c r="H717" s="16" t="n">
        <f aca="false">IF(I717=TRUE(),"",G717-F717)</f>
        <v>-237</v>
      </c>
      <c r="I717" s="17" t="b">
        <f aca="false">FALSE()</f>
        <v>0</v>
      </c>
      <c r="J717" s="13" t="str">
        <f aca="false">A717&amp;"|"&amp;C717</f>
        <v>2|SCG</v>
      </c>
    </row>
    <row r="718" customFormat="false" ht="15" hidden="false" customHeight="false" outlineLevel="0" collapsed="false">
      <c r="A718" s="11" t="n">
        <v>2</v>
      </c>
      <c r="B718" s="11" t="n">
        <v>209</v>
      </c>
      <c r="C718" s="11" t="s">
        <v>72</v>
      </c>
      <c r="D718" s="11" t="s">
        <v>132</v>
      </c>
      <c r="E718" s="11" t="s">
        <v>166</v>
      </c>
      <c r="F718" s="15" t="n">
        <v>235</v>
      </c>
      <c r="G718" s="15" t="n">
        <f aca="false">IF(I718=TRUE(),"",SUMIFS('Values (Both)'!$D$2:$D$63,'Values (Both)'!$E$2:$E$63,J718))</f>
        <v>3</v>
      </c>
      <c r="H718" s="16" t="n">
        <f aca="false">IF(I718=TRUE(),"",G718-F718)</f>
        <v>-232</v>
      </c>
      <c r="I718" s="17" t="b">
        <f aca="false">FALSE()</f>
        <v>0</v>
      </c>
      <c r="J718" s="13" t="str">
        <f aca="false">A718&amp;"|"&amp;C718</f>
        <v>2|SCG</v>
      </c>
    </row>
    <row r="719" customFormat="false" ht="15" hidden="false" customHeight="false" outlineLevel="0" collapsed="false">
      <c r="A719" s="11" t="n">
        <v>2</v>
      </c>
      <c r="B719" s="11" t="n">
        <v>210</v>
      </c>
      <c r="C719" s="11" t="s">
        <v>72</v>
      </c>
      <c r="D719" s="11" t="s">
        <v>132</v>
      </c>
      <c r="E719" s="11" t="s">
        <v>166</v>
      </c>
      <c r="F719" s="15" t="n">
        <v>230</v>
      </c>
      <c r="G719" s="15" t="n">
        <f aca="false">IF(I719=TRUE(),"",SUMIFS('Values (Both)'!$D$2:$D$63,'Values (Both)'!$E$2:$E$63,J719))</f>
        <v>3</v>
      </c>
      <c r="H719" s="16" t="n">
        <f aca="false">IF(I719=TRUE(),"",G719-F719)</f>
        <v>-227</v>
      </c>
      <c r="I719" s="17" t="b">
        <f aca="false">FALSE()</f>
        <v>0</v>
      </c>
      <c r="J719" s="13" t="str">
        <f aca="false">A719&amp;"|"&amp;C719</f>
        <v>2|SCG</v>
      </c>
    </row>
    <row r="720" customFormat="false" ht="15" hidden="false" customHeight="false" outlineLevel="0" collapsed="false">
      <c r="A720" s="11" t="n">
        <v>2</v>
      </c>
      <c r="B720" s="11" t="n">
        <v>211</v>
      </c>
      <c r="C720" s="11" t="s">
        <v>72</v>
      </c>
      <c r="D720" s="11" t="s">
        <v>132</v>
      </c>
      <c r="E720" s="11" t="s">
        <v>264</v>
      </c>
      <c r="F720" s="15" t="n">
        <v>215</v>
      </c>
      <c r="G720" s="15" t="n">
        <f aca="false">IF(I720=TRUE(),"",SUMIFS('Values (Both)'!$D$2:$D$63,'Values (Both)'!$E$2:$E$63,J720))</f>
        <v>3</v>
      </c>
      <c r="H720" s="16" t="n">
        <f aca="false">IF(I720=TRUE(),"",G720-F720)</f>
        <v>-212</v>
      </c>
      <c r="I720" s="17" t="b">
        <f aca="false">FALSE()</f>
        <v>0</v>
      </c>
      <c r="J720" s="13" t="str">
        <f aca="false">A720&amp;"|"&amp;C720</f>
        <v>2|SCG</v>
      </c>
    </row>
    <row r="721" customFormat="false" ht="15" hidden="false" customHeight="false" outlineLevel="0" collapsed="false">
      <c r="A721" s="11" t="n">
        <v>2</v>
      </c>
      <c r="B721" s="11" t="n">
        <v>212</v>
      </c>
      <c r="C721" s="11" t="s">
        <v>74</v>
      </c>
      <c r="D721" s="11" t="s">
        <v>184</v>
      </c>
      <c r="E721" s="11" t="s">
        <v>166</v>
      </c>
      <c r="F721" s="15" t="n">
        <v>265</v>
      </c>
      <c r="G721" s="15" t="n">
        <f aca="false">IF(I721=TRUE(),"",SUMIFS('Values (Both)'!$D$2:$D$63,'Values (Both)'!$E$2:$E$63,J721))</f>
        <v>130</v>
      </c>
      <c r="H721" s="16" t="n">
        <f aca="false">IF(I721=TRUE(),"",G721-F721)</f>
        <v>-135</v>
      </c>
      <c r="I721" s="17" t="b">
        <f aca="false">FALSE()</f>
        <v>0</v>
      </c>
      <c r="J721" s="13" t="str">
        <f aca="false">A721&amp;"|"&amp;C721</f>
        <v>2|ETBDR</v>
      </c>
    </row>
    <row r="722" customFormat="false" ht="15" hidden="false" customHeight="false" outlineLevel="0" collapsed="false">
      <c r="A722" s="11" t="n">
        <v>2</v>
      </c>
      <c r="B722" s="11" t="n">
        <v>213</v>
      </c>
      <c r="C722" s="11" t="s">
        <v>84</v>
      </c>
      <c r="D722" s="11" t="s">
        <v>142</v>
      </c>
      <c r="E722" s="11" t="s">
        <v>166</v>
      </c>
      <c r="F722" s="15" t="n">
        <v>220</v>
      </c>
      <c r="G722" s="15" t="n">
        <f aca="false">IF(I722=TRUE(),"",SUMIFS('Values (Both)'!$D$2:$D$63,'Values (Both)'!$E$2:$E$63,J722))</f>
        <v>625</v>
      </c>
      <c r="H722" s="16" t="n">
        <f aca="false">IF(I722=TRUE(),"",G722-F722)</f>
        <v>405</v>
      </c>
      <c r="I722" s="17" t="b">
        <f aca="false">FALSE()</f>
        <v>0</v>
      </c>
      <c r="J722" s="13" t="str">
        <f aca="false">A722&amp;"|"&amp;C722</f>
        <v>2|B100CR</v>
      </c>
    </row>
    <row r="723" customFormat="false" ht="15" hidden="false" customHeight="false" outlineLevel="0" collapsed="false">
      <c r="A723" s="11" t="n">
        <v>2</v>
      </c>
      <c r="B723" s="11" t="n">
        <v>214</v>
      </c>
      <c r="C723" s="11" t="s">
        <v>72</v>
      </c>
      <c r="D723" s="11" t="s">
        <v>132</v>
      </c>
      <c r="E723" s="11" t="s">
        <v>166</v>
      </c>
      <c r="F723" s="15" t="n">
        <v>220</v>
      </c>
      <c r="G723" s="15" t="n">
        <f aca="false">IF(I723=TRUE(),"",SUMIFS('Values (Both)'!$D$2:$D$63,'Values (Both)'!$E$2:$E$63,J723))</f>
        <v>3</v>
      </c>
      <c r="H723" s="16" t="n">
        <f aca="false">IF(I723=TRUE(),"",G723-F723)</f>
        <v>-217</v>
      </c>
      <c r="I723" s="17" t="b">
        <f aca="false">FALSE()</f>
        <v>0</v>
      </c>
      <c r="J723" s="13" t="str">
        <f aca="false">A723&amp;"|"&amp;C723</f>
        <v>2|SCG</v>
      </c>
    </row>
    <row r="724" customFormat="false" ht="15" hidden="false" customHeight="false" outlineLevel="0" collapsed="false">
      <c r="A724" s="11" t="n">
        <v>2</v>
      </c>
      <c r="B724" s="11" t="n">
        <v>215</v>
      </c>
      <c r="C724" s="11" t="s">
        <v>72</v>
      </c>
      <c r="D724" s="11" t="s">
        <v>132</v>
      </c>
      <c r="E724" s="11" t="s">
        <v>166</v>
      </c>
      <c r="F724" s="15" t="n">
        <v>230</v>
      </c>
      <c r="G724" s="15" t="n">
        <f aca="false">IF(I724=TRUE(),"",SUMIFS('Values (Both)'!$D$2:$D$63,'Values (Both)'!$E$2:$E$63,J724))</f>
        <v>3</v>
      </c>
      <c r="H724" s="16" t="n">
        <f aca="false">IF(I724=TRUE(),"",G724-F724)</f>
        <v>-227</v>
      </c>
      <c r="I724" s="17" t="b">
        <f aca="false">FALSE()</f>
        <v>0</v>
      </c>
      <c r="J724" s="13" t="str">
        <f aca="false">A724&amp;"|"&amp;C724</f>
        <v>2|SCG</v>
      </c>
    </row>
    <row r="725" customFormat="false" ht="15" hidden="false" customHeight="false" outlineLevel="0" collapsed="false">
      <c r="A725" s="11" t="n">
        <v>2</v>
      </c>
      <c r="B725" s="11" t="n">
        <v>216</v>
      </c>
      <c r="C725" s="11" t="s">
        <v>72</v>
      </c>
      <c r="D725" s="11" t="s">
        <v>132</v>
      </c>
      <c r="E725" s="11" t="s">
        <v>166</v>
      </c>
      <c r="F725" s="15" t="n">
        <v>245</v>
      </c>
      <c r="G725" s="15" t="n">
        <f aca="false">IF(I725=TRUE(),"",SUMIFS('Values (Both)'!$D$2:$D$63,'Values (Both)'!$E$2:$E$63,J725))</f>
        <v>3</v>
      </c>
      <c r="H725" s="16" t="n">
        <f aca="false">IF(I725=TRUE(),"",G725-F725)</f>
        <v>-242</v>
      </c>
      <c r="I725" s="17" t="b">
        <f aca="false">FALSE()</f>
        <v>0</v>
      </c>
      <c r="J725" s="13" t="str">
        <f aca="false">A725&amp;"|"&amp;C725</f>
        <v>2|SCG</v>
      </c>
    </row>
    <row r="726" customFormat="false" ht="15" hidden="false" customHeight="false" outlineLevel="0" collapsed="false">
      <c r="A726" s="11" t="n">
        <v>2</v>
      </c>
      <c r="B726" s="11" t="n">
        <v>217</v>
      </c>
      <c r="C726" s="11" t="s">
        <v>72</v>
      </c>
      <c r="D726" s="11" t="s">
        <v>132</v>
      </c>
      <c r="E726" s="11" t="s">
        <v>175</v>
      </c>
      <c r="F726" s="15" t="n">
        <v>249</v>
      </c>
      <c r="G726" s="15" t="n">
        <f aca="false">IF(I726=TRUE(),"",SUMIFS('Values (Both)'!$D$2:$D$63,'Values (Both)'!$E$2:$E$63,J726))</f>
        <v>3</v>
      </c>
      <c r="H726" s="16" t="n">
        <f aca="false">IF(I726=TRUE(),"",G726-F726)</f>
        <v>-246</v>
      </c>
      <c r="I726" s="17" t="b">
        <f aca="false">FALSE()</f>
        <v>0</v>
      </c>
      <c r="J726" s="13" t="str">
        <f aca="false">A726&amp;"|"&amp;C726</f>
        <v>2|SCG</v>
      </c>
    </row>
    <row r="727" customFormat="false" ht="15" hidden="false" customHeight="false" outlineLevel="0" collapsed="false">
      <c r="A727" s="11" t="n">
        <v>2</v>
      </c>
      <c r="B727" s="11" t="n">
        <v>218</v>
      </c>
      <c r="C727" s="11" t="s">
        <v>78</v>
      </c>
      <c r="D727" s="11" t="s">
        <v>142</v>
      </c>
      <c r="E727" s="11" t="s">
        <v>166</v>
      </c>
      <c r="F727" s="15" t="n">
        <v>236</v>
      </c>
      <c r="G727" s="15" t="n">
        <f aca="false">IF(I727=TRUE(),"",SUMIFS('Values (Both)'!$D$2:$D$63,'Values (Both)'!$E$2:$E$63,J727))</f>
        <v>1430</v>
      </c>
      <c r="H727" s="16" t="n">
        <f aca="false">IF(I727=TRUE(),"",G727-F727)</f>
        <v>1194</v>
      </c>
      <c r="I727" s="17" t="b">
        <f aca="false">FALSE()</f>
        <v>0</v>
      </c>
      <c r="J727" s="13" t="str">
        <f aca="false">A727&amp;"|"&amp;C727</f>
        <v>2|B100PE</v>
      </c>
    </row>
    <row r="728" customFormat="false" ht="15" hidden="false" customHeight="false" outlineLevel="0" collapsed="false">
      <c r="A728" s="11" t="n">
        <v>2</v>
      </c>
      <c r="B728" s="11" t="n">
        <v>219</v>
      </c>
      <c r="C728" s="11" t="s">
        <v>72</v>
      </c>
      <c r="D728" s="11" t="s">
        <v>132</v>
      </c>
      <c r="E728" s="11" t="s">
        <v>175</v>
      </c>
      <c r="F728" s="15" t="n">
        <v>240</v>
      </c>
      <c r="G728" s="15" t="n">
        <f aca="false">IF(I728=TRUE(),"",SUMIFS('Values (Both)'!$D$2:$D$63,'Values (Both)'!$E$2:$E$63,J728))</f>
        <v>3</v>
      </c>
      <c r="H728" s="16" t="n">
        <f aca="false">IF(I728=TRUE(),"",G728-F728)</f>
        <v>-237</v>
      </c>
      <c r="I728" s="17" t="b">
        <f aca="false">FALSE()</f>
        <v>0</v>
      </c>
      <c r="J728" s="13" t="str">
        <f aca="false">A728&amp;"|"&amp;C728</f>
        <v>2|SCG</v>
      </c>
    </row>
    <row r="729" customFormat="false" ht="15" hidden="false" customHeight="false" outlineLevel="0" collapsed="false">
      <c r="A729" s="11" t="n">
        <v>2</v>
      </c>
      <c r="B729" s="11" t="n">
        <v>220</v>
      </c>
      <c r="C729" s="11" t="s">
        <v>72</v>
      </c>
      <c r="D729" s="11" t="s">
        <v>132</v>
      </c>
      <c r="E729" s="11" t="s">
        <v>166</v>
      </c>
      <c r="F729" s="15" t="n">
        <v>255</v>
      </c>
      <c r="G729" s="15" t="n">
        <f aca="false">IF(I729=TRUE(),"",SUMIFS('Values (Both)'!$D$2:$D$63,'Values (Both)'!$E$2:$E$63,J729))</f>
        <v>3</v>
      </c>
      <c r="H729" s="16" t="n">
        <f aca="false">IF(I729=TRUE(),"",G729-F729)</f>
        <v>-252</v>
      </c>
      <c r="I729" s="17" t="b">
        <f aca="false">FALSE()</f>
        <v>0</v>
      </c>
      <c r="J729" s="13" t="str">
        <f aca="false">A729&amp;"|"&amp;C729</f>
        <v>2|SCG</v>
      </c>
    </row>
    <row r="730" customFormat="false" ht="15" hidden="false" customHeight="false" outlineLevel="0" collapsed="false">
      <c r="A730" s="11" t="n">
        <v>2</v>
      </c>
      <c r="B730" s="11" t="n">
        <v>221</v>
      </c>
      <c r="C730" s="11" t="s">
        <v>72</v>
      </c>
      <c r="D730" s="11" t="s">
        <v>132</v>
      </c>
      <c r="E730" s="11" t="s">
        <v>264</v>
      </c>
      <c r="F730" s="15" t="n">
        <v>229</v>
      </c>
      <c r="G730" s="15" t="n">
        <f aca="false">IF(I730=TRUE(),"",SUMIFS('Values (Both)'!$D$2:$D$63,'Values (Both)'!$E$2:$E$63,J730))</f>
        <v>3</v>
      </c>
      <c r="H730" s="16" t="n">
        <f aca="false">IF(I730=TRUE(),"",G730-F730)</f>
        <v>-226</v>
      </c>
      <c r="I730" s="17" t="b">
        <f aca="false">FALSE()</f>
        <v>0</v>
      </c>
      <c r="J730" s="13" t="str">
        <f aca="false">A730&amp;"|"&amp;C730</f>
        <v>2|SCG</v>
      </c>
    </row>
    <row r="731" customFormat="false" ht="15" hidden="false" customHeight="false" outlineLevel="0" collapsed="false">
      <c r="A731" s="11" t="n">
        <v>2</v>
      </c>
      <c r="B731" s="11" t="n">
        <v>222</v>
      </c>
      <c r="C731" s="11" t="s">
        <v>90</v>
      </c>
      <c r="D731" s="11" t="s">
        <v>142</v>
      </c>
      <c r="E731" s="11" t="s">
        <v>166</v>
      </c>
      <c r="F731" s="15" t="n">
        <v>285</v>
      </c>
      <c r="G731" s="15" t="n">
        <f aca="false">IF(I731=TRUE(),"",SUMIFS('Values (Both)'!$D$2:$D$63,'Values (Both)'!$E$2:$E$63,J731))</f>
        <v>1300</v>
      </c>
      <c r="H731" s="16" t="n">
        <f aca="false">IF(I731=TRUE(),"",G731-F731)</f>
        <v>1015</v>
      </c>
      <c r="I731" s="17" t="b">
        <f aca="false">FALSE()</f>
        <v>0</v>
      </c>
      <c r="J731" s="13" t="str">
        <f aca="false">A731&amp;"|"&amp;C731</f>
        <v>2|B100OBF</v>
      </c>
    </row>
    <row r="732" customFormat="false" ht="15" hidden="false" customHeight="false" outlineLevel="0" collapsed="false">
      <c r="A732" s="11" t="n">
        <v>2</v>
      </c>
      <c r="B732" s="11" t="n">
        <v>223</v>
      </c>
      <c r="C732" s="11" t="s">
        <v>74</v>
      </c>
      <c r="D732" s="11" t="s">
        <v>184</v>
      </c>
      <c r="E732" s="11" t="s">
        <v>166</v>
      </c>
      <c r="F732" s="15" t="n">
        <v>260</v>
      </c>
      <c r="G732" s="15" t="n">
        <f aca="false">IF(I732=TRUE(),"",SUMIFS('Values (Both)'!$D$2:$D$63,'Values (Both)'!$E$2:$E$63,J732))</f>
        <v>130</v>
      </c>
      <c r="H732" s="16" t="n">
        <f aca="false">IF(I732=TRUE(),"",G732-F732)</f>
        <v>-130</v>
      </c>
      <c r="I732" s="17" t="b">
        <f aca="false">FALSE()</f>
        <v>0</v>
      </c>
      <c r="J732" s="13" t="str">
        <f aca="false">A732&amp;"|"&amp;C732</f>
        <v>2|ETBDR</v>
      </c>
    </row>
    <row r="733" customFormat="false" ht="15" hidden="false" customHeight="false" outlineLevel="0" collapsed="false">
      <c r="A733" s="11" t="n">
        <v>2</v>
      </c>
      <c r="B733" s="11" t="n">
        <v>224</v>
      </c>
      <c r="C733" s="11" t="s">
        <v>74</v>
      </c>
      <c r="D733" s="11" t="s">
        <v>184</v>
      </c>
      <c r="E733" s="11" t="s">
        <v>166</v>
      </c>
      <c r="F733" s="15" t="n">
        <v>260</v>
      </c>
      <c r="G733" s="15" t="n">
        <f aca="false">IF(I733=TRUE(),"",SUMIFS('Values (Both)'!$D$2:$D$63,'Values (Both)'!$E$2:$E$63,J733))</f>
        <v>130</v>
      </c>
      <c r="H733" s="16" t="n">
        <f aca="false">IF(I733=TRUE(),"",G733-F733)</f>
        <v>-130</v>
      </c>
      <c r="I733" s="17" t="b">
        <f aca="false">FALSE()</f>
        <v>0</v>
      </c>
      <c r="J733" s="13" t="str">
        <f aca="false">A733&amp;"|"&amp;C733</f>
        <v>2|ETBDR</v>
      </c>
    </row>
    <row r="734" customFormat="false" ht="15" hidden="false" customHeight="false" outlineLevel="0" collapsed="false">
      <c r="A734" s="11" t="n">
        <v>2</v>
      </c>
      <c r="B734" s="11" t="n">
        <v>225</v>
      </c>
      <c r="C734" s="11" t="s">
        <v>74</v>
      </c>
      <c r="D734" s="11" t="s">
        <v>184</v>
      </c>
      <c r="E734" s="11" t="s">
        <v>166</v>
      </c>
      <c r="F734" s="15" t="n">
        <v>260</v>
      </c>
      <c r="G734" s="15" t="n">
        <f aca="false">IF(I734=TRUE(),"",SUMIFS('Values (Both)'!$D$2:$D$63,'Values (Both)'!$E$2:$E$63,J734))</f>
        <v>130</v>
      </c>
      <c r="H734" s="16" t="n">
        <f aca="false">IF(I734=TRUE(),"",G734-F734)</f>
        <v>-130</v>
      </c>
      <c r="I734" s="17" t="b">
        <f aca="false">FALSE()</f>
        <v>0</v>
      </c>
      <c r="J734" s="13" t="str">
        <f aca="false">A734&amp;"|"&amp;C734</f>
        <v>2|ETBDR</v>
      </c>
    </row>
    <row r="735" customFormat="false" ht="15" hidden="false" customHeight="false" outlineLevel="0" collapsed="false">
      <c r="A735" s="11" t="n">
        <v>2</v>
      </c>
      <c r="B735" s="11" t="n">
        <v>226</v>
      </c>
      <c r="C735" s="11" t="s">
        <v>72</v>
      </c>
      <c r="D735" s="11" t="s">
        <v>132</v>
      </c>
      <c r="E735" s="11" t="s">
        <v>175</v>
      </c>
      <c r="F735" s="15" t="n">
        <v>215</v>
      </c>
      <c r="G735" s="15" t="n">
        <f aca="false">IF(I735=TRUE(),"",SUMIFS('Values (Both)'!$D$2:$D$63,'Values (Both)'!$E$2:$E$63,J735))</f>
        <v>3</v>
      </c>
      <c r="H735" s="16" t="n">
        <f aca="false">IF(I735=TRUE(),"",G735-F735)</f>
        <v>-212</v>
      </c>
      <c r="I735" s="17" t="b">
        <f aca="false">FALSE()</f>
        <v>0</v>
      </c>
      <c r="J735" s="13" t="str">
        <f aca="false">A735&amp;"|"&amp;C735</f>
        <v>2|SCG</v>
      </c>
    </row>
    <row r="736" customFormat="false" ht="15" hidden="false" customHeight="false" outlineLevel="0" collapsed="false">
      <c r="A736" s="11" t="n">
        <v>2</v>
      </c>
      <c r="B736" s="11" t="n">
        <v>227</v>
      </c>
      <c r="C736" s="11" t="s">
        <v>72</v>
      </c>
      <c r="D736" s="11" t="s">
        <v>132</v>
      </c>
      <c r="E736" s="11" t="s">
        <v>268</v>
      </c>
      <c r="F736" s="15" t="n">
        <v>270</v>
      </c>
      <c r="G736" s="15" t="n">
        <f aca="false">IF(I736=TRUE(),"",SUMIFS('Values (Both)'!$D$2:$D$63,'Values (Both)'!$E$2:$E$63,J736))</f>
        <v>3</v>
      </c>
      <c r="H736" s="16" t="n">
        <f aca="false">IF(I736=TRUE(),"",G736-F736)</f>
        <v>-267</v>
      </c>
      <c r="I736" s="17" t="b">
        <f aca="false">FALSE()</f>
        <v>0</v>
      </c>
      <c r="J736" s="13" t="str">
        <f aca="false">A736&amp;"|"&amp;C736</f>
        <v>2|SCG</v>
      </c>
    </row>
    <row r="737" customFormat="false" ht="15" hidden="false" customHeight="false" outlineLevel="0" collapsed="false">
      <c r="A737" s="11" t="n">
        <v>2</v>
      </c>
      <c r="B737" s="11" t="n">
        <v>228</v>
      </c>
      <c r="C737" s="11" t="s">
        <v>72</v>
      </c>
      <c r="D737" s="11" t="s">
        <v>132</v>
      </c>
      <c r="E737" s="11" t="s">
        <v>166</v>
      </c>
      <c r="F737" s="15" t="n">
        <v>230</v>
      </c>
      <c r="G737" s="15" t="n">
        <f aca="false">IF(I737=TRUE(),"",SUMIFS('Values (Both)'!$D$2:$D$63,'Values (Both)'!$E$2:$E$63,J737))</f>
        <v>3</v>
      </c>
      <c r="H737" s="16" t="n">
        <f aca="false">IF(I737=TRUE(),"",G737-F737)</f>
        <v>-227</v>
      </c>
      <c r="I737" s="17" t="b">
        <f aca="false">FALSE()</f>
        <v>0</v>
      </c>
      <c r="J737" s="13" t="str">
        <f aca="false">A737&amp;"|"&amp;C737</f>
        <v>2|SCG</v>
      </c>
    </row>
    <row r="738" customFormat="false" ht="15" hidden="false" customHeight="false" outlineLevel="0" collapsed="false">
      <c r="A738" s="11" t="n">
        <v>2</v>
      </c>
      <c r="B738" s="11" t="n">
        <v>229</v>
      </c>
      <c r="C738" s="11" t="s">
        <v>72</v>
      </c>
      <c r="D738" s="11" t="s">
        <v>132</v>
      </c>
      <c r="E738" s="11" t="s">
        <v>166</v>
      </c>
      <c r="F738" s="15" t="n">
        <v>249</v>
      </c>
      <c r="G738" s="15" t="n">
        <f aca="false">IF(I738=TRUE(),"",SUMIFS('Values (Both)'!$D$2:$D$63,'Values (Both)'!$E$2:$E$63,J738))</f>
        <v>3</v>
      </c>
      <c r="H738" s="16" t="n">
        <f aca="false">IF(I738=TRUE(),"",G738-F738)</f>
        <v>-246</v>
      </c>
      <c r="I738" s="17" t="b">
        <f aca="false">FALSE()</f>
        <v>0</v>
      </c>
      <c r="J738" s="13" t="str">
        <f aca="false">A738&amp;"|"&amp;C738</f>
        <v>2|SCG</v>
      </c>
    </row>
    <row r="739" customFormat="false" ht="15" hidden="false" customHeight="false" outlineLevel="0" collapsed="false">
      <c r="A739" s="11" t="n">
        <v>2</v>
      </c>
      <c r="B739" s="11" t="n">
        <v>230</v>
      </c>
      <c r="C739" s="11" t="s">
        <v>72</v>
      </c>
      <c r="D739" s="11" t="s">
        <v>132</v>
      </c>
      <c r="E739" s="11" t="s">
        <v>269</v>
      </c>
      <c r="F739" s="15" t="n">
        <v>300</v>
      </c>
      <c r="G739" s="15" t="n">
        <f aca="false">IF(I739=TRUE(),"",SUMIFS('Values (Both)'!$D$2:$D$63,'Values (Both)'!$E$2:$E$63,J739))</f>
        <v>3</v>
      </c>
      <c r="H739" s="16" t="n">
        <f aca="false">IF(I739=TRUE(),"",G739-F739)</f>
        <v>-297</v>
      </c>
      <c r="I739" s="17" t="b">
        <f aca="false">FALSE()</f>
        <v>0</v>
      </c>
      <c r="J739" s="13" t="str">
        <f aca="false">A739&amp;"|"&amp;C739</f>
        <v>2|SCG</v>
      </c>
    </row>
    <row r="740" customFormat="false" ht="15" hidden="false" customHeight="false" outlineLevel="0" collapsed="false">
      <c r="A740" s="11" t="n">
        <v>2</v>
      </c>
      <c r="B740" s="11" t="n">
        <v>231</v>
      </c>
      <c r="C740" s="11" t="s">
        <v>88</v>
      </c>
      <c r="D740" s="11" t="s">
        <v>142</v>
      </c>
      <c r="E740" s="11" t="s">
        <v>166</v>
      </c>
      <c r="F740" s="15" t="n">
        <v>263</v>
      </c>
      <c r="G740" s="15" t="n">
        <f aca="false">IF(I740=TRUE(),"",SUMIFS('Values (Both)'!$D$2:$D$63,'Values (Both)'!$E$2:$E$63,J740))</f>
        <v>1359</v>
      </c>
      <c r="H740" s="16" t="n">
        <f aca="false">IF(I740=TRUE(),"",G740-F740)</f>
        <v>1096</v>
      </c>
      <c r="I740" s="17" t="b">
        <f aca="false">FALSE()</f>
        <v>0</v>
      </c>
      <c r="J740" s="13" t="str">
        <f aca="false">A740&amp;"|"&amp;C740</f>
        <v>2|B100ASC</v>
      </c>
    </row>
    <row r="741" customFormat="false" ht="15" hidden="false" customHeight="false" outlineLevel="0" collapsed="false">
      <c r="A741" s="11" t="n">
        <v>2</v>
      </c>
      <c r="B741" s="11" t="n">
        <v>232</v>
      </c>
      <c r="C741" s="11" t="s">
        <v>74</v>
      </c>
      <c r="D741" s="11" t="s">
        <v>184</v>
      </c>
      <c r="E741" s="11" t="s">
        <v>230</v>
      </c>
      <c r="F741" s="15" t="n">
        <v>245</v>
      </c>
      <c r="G741" s="15" t="n">
        <f aca="false">IF(I741=TRUE(),"",SUMIFS('Values (Both)'!$D$2:$D$63,'Values (Both)'!$E$2:$E$63,J741))</f>
        <v>130</v>
      </c>
      <c r="H741" s="16" t="n">
        <f aca="false">IF(I741=TRUE(),"",G741-F741)</f>
        <v>-115</v>
      </c>
      <c r="I741" s="17" t="b">
        <f aca="false">FALSE()</f>
        <v>0</v>
      </c>
      <c r="J741" s="13" t="str">
        <f aca="false">A741&amp;"|"&amp;C741</f>
        <v>2|ETBDR</v>
      </c>
    </row>
    <row r="742" customFormat="false" ht="15" hidden="false" customHeight="false" outlineLevel="0" collapsed="false">
      <c r="A742" s="11" t="n">
        <v>2</v>
      </c>
      <c r="B742" s="11" t="n">
        <v>233</v>
      </c>
      <c r="C742" s="11" t="s">
        <v>72</v>
      </c>
      <c r="D742" s="11" t="s">
        <v>132</v>
      </c>
      <c r="E742" s="11" t="s">
        <v>165</v>
      </c>
      <c r="F742" s="15" t="n">
        <v>225</v>
      </c>
      <c r="G742" s="15" t="n">
        <f aca="false">IF(I742=TRUE(),"",SUMIFS('Values (Both)'!$D$2:$D$63,'Values (Both)'!$E$2:$E$63,J742))</f>
        <v>3</v>
      </c>
      <c r="H742" s="16" t="n">
        <f aca="false">IF(I742=TRUE(),"",G742-F742)</f>
        <v>-222</v>
      </c>
      <c r="I742" s="17" t="b">
        <f aca="false">FALSE()</f>
        <v>0</v>
      </c>
      <c r="J742" s="13" t="str">
        <f aca="false">A742&amp;"|"&amp;C742</f>
        <v>2|SCG</v>
      </c>
    </row>
    <row r="743" customFormat="false" ht="15" hidden="false" customHeight="false" outlineLevel="0" collapsed="false">
      <c r="A743" s="11" t="n">
        <v>2</v>
      </c>
      <c r="B743" s="11" t="n">
        <v>234</v>
      </c>
      <c r="C743" s="11" t="s">
        <v>72</v>
      </c>
      <c r="D743" s="11" t="s">
        <v>132</v>
      </c>
      <c r="E743" s="11" t="s">
        <v>175</v>
      </c>
      <c r="F743" s="15" t="n">
        <v>251</v>
      </c>
      <c r="G743" s="15" t="n">
        <f aca="false">IF(I743=TRUE(),"",SUMIFS('Values (Both)'!$D$2:$D$63,'Values (Both)'!$E$2:$E$63,J743))</f>
        <v>3</v>
      </c>
      <c r="H743" s="16" t="n">
        <f aca="false">IF(I743=TRUE(),"",G743-F743)</f>
        <v>-248</v>
      </c>
      <c r="I743" s="17" t="b">
        <f aca="false">FALSE()</f>
        <v>0</v>
      </c>
      <c r="J743" s="13" t="str">
        <f aca="false">A743&amp;"|"&amp;C743</f>
        <v>2|SCG</v>
      </c>
    </row>
    <row r="744" customFormat="false" ht="15" hidden="false" customHeight="false" outlineLevel="0" collapsed="false">
      <c r="A744" s="11" t="n">
        <v>2</v>
      </c>
      <c r="B744" s="11" t="n">
        <v>235</v>
      </c>
      <c r="C744" s="11" t="s">
        <v>72</v>
      </c>
      <c r="D744" s="11" t="s">
        <v>132</v>
      </c>
      <c r="E744" s="11" t="s">
        <v>166</v>
      </c>
      <c r="F744" s="15" t="n">
        <v>250</v>
      </c>
      <c r="G744" s="15" t="n">
        <f aca="false">IF(I744=TRUE(),"",SUMIFS('Values (Both)'!$D$2:$D$63,'Values (Both)'!$E$2:$E$63,J744))</f>
        <v>3</v>
      </c>
      <c r="H744" s="16" t="n">
        <f aca="false">IF(I744=TRUE(),"",G744-F744)</f>
        <v>-247</v>
      </c>
      <c r="I744" s="17" t="b">
        <f aca="false">FALSE()</f>
        <v>0</v>
      </c>
      <c r="J744" s="13" t="str">
        <f aca="false">A744&amp;"|"&amp;C744</f>
        <v>2|SCG</v>
      </c>
    </row>
    <row r="745" customFormat="false" ht="15" hidden="false" customHeight="false" outlineLevel="0" collapsed="false">
      <c r="A745" s="11" t="n">
        <v>2</v>
      </c>
      <c r="B745" s="11" t="n">
        <v>236</v>
      </c>
      <c r="C745" s="11" t="s">
        <v>72</v>
      </c>
      <c r="D745" s="11" t="s">
        <v>132</v>
      </c>
      <c r="E745" s="11" t="s">
        <v>166</v>
      </c>
      <c r="F745" s="15" t="n">
        <v>275</v>
      </c>
      <c r="G745" s="15" t="n">
        <f aca="false">IF(I745=TRUE(),"",SUMIFS('Values (Both)'!$D$2:$D$63,'Values (Both)'!$E$2:$E$63,J745))</f>
        <v>3</v>
      </c>
      <c r="H745" s="16" t="n">
        <f aca="false">IF(I745=TRUE(),"",G745-F745)</f>
        <v>-272</v>
      </c>
      <c r="I745" s="17" t="b">
        <f aca="false">FALSE()</f>
        <v>0</v>
      </c>
      <c r="J745" s="13" t="str">
        <f aca="false">A745&amp;"|"&amp;C745</f>
        <v>2|SCG</v>
      </c>
    </row>
    <row r="746" customFormat="false" ht="15" hidden="false" customHeight="false" outlineLevel="0" collapsed="false">
      <c r="A746" s="11" t="n">
        <v>2</v>
      </c>
      <c r="B746" s="11" t="n">
        <v>237</v>
      </c>
      <c r="C746" s="11" t="s">
        <v>72</v>
      </c>
      <c r="D746" s="11" t="s">
        <v>132</v>
      </c>
      <c r="E746" s="11" t="s">
        <v>247</v>
      </c>
      <c r="F746" s="15" t="n">
        <v>280</v>
      </c>
      <c r="G746" s="15" t="n">
        <f aca="false">IF(I746=TRUE(),"",SUMIFS('Values (Both)'!$D$2:$D$63,'Values (Both)'!$E$2:$E$63,J746))</f>
        <v>3</v>
      </c>
      <c r="H746" s="16" t="n">
        <f aca="false">IF(I746=TRUE(),"",G746-F746)</f>
        <v>-277</v>
      </c>
      <c r="I746" s="17" t="b">
        <f aca="false">FALSE()</f>
        <v>0</v>
      </c>
      <c r="J746" s="13" t="str">
        <f aca="false">A746&amp;"|"&amp;C746</f>
        <v>2|SCG</v>
      </c>
    </row>
    <row r="747" customFormat="false" ht="15" hidden="false" customHeight="false" outlineLevel="0" collapsed="false">
      <c r="A747" s="11" t="n">
        <v>2</v>
      </c>
      <c r="B747" s="11" t="n">
        <v>238</v>
      </c>
      <c r="C747" s="11" t="s">
        <v>72</v>
      </c>
      <c r="D747" s="11" t="s">
        <v>132</v>
      </c>
      <c r="E747" s="11" t="s">
        <v>269</v>
      </c>
      <c r="F747" s="15" t="n">
        <v>290</v>
      </c>
      <c r="G747" s="15" t="n">
        <f aca="false">IF(I747=TRUE(),"",SUMIFS('Values (Both)'!$D$2:$D$63,'Values (Both)'!$E$2:$E$63,J747))</f>
        <v>3</v>
      </c>
      <c r="H747" s="16" t="n">
        <f aca="false">IF(I747=TRUE(),"",G747-F747)</f>
        <v>-287</v>
      </c>
      <c r="I747" s="17" t="b">
        <f aca="false">FALSE()</f>
        <v>0</v>
      </c>
      <c r="J747" s="13" t="str">
        <f aca="false">A747&amp;"|"&amp;C747</f>
        <v>2|SCG</v>
      </c>
    </row>
    <row r="748" customFormat="false" ht="15" hidden="false" customHeight="false" outlineLevel="0" collapsed="false">
      <c r="A748" s="11" t="n">
        <v>2</v>
      </c>
      <c r="B748" s="11" t="n">
        <v>239</v>
      </c>
      <c r="C748" s="11" t="s">
        <v>76</v>
      </c>
      <c r="D748" s="11" t="s">
        <v>184</v>
      </c>
      <c r="E748" s="11" t="s">
        <v>166</v>
      </c>
      <c r="F748" s="15" t="n">
        <v>300</v>
      </c>
      <c r="G748" s="15" t="n">
        <f aca="false">IF(I748=TRUE(),"",SUMIFS('Values (Both)'!$D$2:$D$63,'Values (Both)'!$E$2:$E$63,J748))</f>
        <v>70</v>
      </c>
      <c r="H748" s="16" t="n">
        <f aca="false">IF(I748=TRUE(),"",G748-F748)</f>
        <v>-230</v>
      </c>
      <c r="I748" s="17" t="b">
        <f aca="false">FALSE()</f>
        <v>0</v>
      </c>
      <c r="J748" s="13" t="str">
        <f aca="false">A748&amp;"|"&amp;C748</f>
        <v>2|ETBPB</v>
      </c>
    </row>
    <row r="749" customFormat="false" ht="15" hidden="false" customHeight="false" outlineLevel="0" collapsed="false">
      <c r="A749" s="11" t="n">
        <v>2</v>
      </c>
      <c r="B749" s="11" t="n">
        <v>240</v>
      </c>
      <c r="C749" s="11" t="s">
        <v>72</v>
      </c>
      <c r="D749" s="11" t="s">
        <v>132</v>
      </c>
      <c r="E749" s="11" t="s">
        <v>166</v>
      </c>
      <c r="F749" s="15" t="n">
        <v>270</v>
      </c>
      <c r="G749" s="15" t="n">
        <f aca="false">IF(I749=TRUE(),"",SUMIFS('Values (Both)'!$D$2:$D$63,'Values (Both)'!$E$2:$E$63,J749))</f>
        <v>3</v>
      </c>
      <c r="H749" s="16" t="n">
        <f aca="false">IF(I749=TRUE(),"",G749-F749)</f>
        <v>-267</v>
      </c>
      <c r="I749" s="17" t="b">
        <f aca="false">FALSE()</f>
        <v>0</v>
      </c>
      <c r="J749" s="13" t="str">
        <f aca="false">A749&amp;"|"&amp;C749</f>
        <v>2|SCG</v>
      </c>
    </row>
    <row r="750" customFormat="false" ht="15" hidden="false" customHeight="false" outlineLevel="0" collapsed="false">
      <c r="A750" s="11" t="n">
        <v>2</v>
      </c>
      <c r="B750" s="11" t="n">
        <v>241</v>
      </c>
      <c r="C750" s="11" t="s">
        <v>72</v>
      </c>
      <c r="D750" s="11" t="s">
        <v>132</v>
      </c>
      <c r="E750" s="11" t="s">
        <v>166</v>
      </c>
      <c r="F750" s="15" t="n">
        <v>274</v>
      </c>
      <c r="G750" s="15" t="n">
        <f aca="false">IF(I750=TRUE(),"",SUMIFS('Values (Both)'!$D$2:$D$63,'Values (Both)'!$E$2:$E$63,J750))</f>
        <v>3</v>
      </c>
      <c r="H750" s="16" t="n">
        <f aca="false">IF(I750=TRUE(),"",G750-F750)</f>
        <v>-271</v>
      </c>
      <c r="I750" s="17" t="b">
        <f aca="false">FALSE()</f>
        <v>0</v>
      </c>
      <c r="J750" s="13" t="str">
        <f aca="false">A750&amp;"|"&amp;C750</f>
        <v>2|SCG</v>
      </c>
    </row>
    <row r="751" customFormat="false" ht="15" hidden="false" customHeight="false" outlineLevel="0" collapsed="false">
      <c r="A751" s="11" t="n">
        <v>2</v>
      </c>
      <c r="B751" s="11" t="n">
        <v>242</v>
      </c>
      <c r="C751" s="11" t="s">
        <v>72</v>
      </c>
      <c r="D751" s="11" t="s">
        <v>132</v>
      </c>
      <c r="E751" s="11" t="s">
        <v>166</v>
      </c>
      <c r="F751" s="15" t="n">
        <v>285</v>
      </c>
      <c r="G751" s="15" t="n">
        <f aca="false">IF(I751=TRUE(),"",SUMIFS('Values (Both)'!$D$2:$D$63,'Values (Both)'!$E$2:$E$63,J751))</f>
        <v>3</v>
      </c>
      <c r="H751" s="16" t="n">
        <f aca="false">IF(I751=TRUE(),"",G751-F751)</f>
        <v>-282</v>
      </c>
      <c r="I751" s="17" t="b">
        <f aca="false">FALSE()</f>
        <v>0</v>
      </c>
      <c r="J751" s="13" t="str">
        <f aca="false">A751&amp;"|"&amp;C751</f>
        <v>2|SCG</v>
      </c>
    </row>
    <row r="752" customFormat="false" ht="15" hidden="false" customHeight="false" outlineLevel="0" collapsed="false">
      <c r="A752" s="11" t="n">
        <v>2</v>
      </c>
      <c r="B752" s="11" t="n">
        <v>243</v>
      </c>
      <c r="C752" s="11" t="s">
        <v>72</v>
      </c>
      <c r="D752" s="11" t="s">
        <v>132</v>
      </c>
      <c r="E752" s="11" t="s">
        <v>247</v>
      </c>
      <c r="F752" s="15" t="n">
        <v>280</v>
      </c>
      <c r="G752" s="15" t="n">
        <f aca="false">IF(I752=TRUE(),"",SUMIFS('Values (Both)'!$D$2:$D$63,'Values (Both)'!$E$2:$E$63,J752))</f>
        <v>3</v>
      </c>
      <c r="H752" s="16" t="n">
        <f aca="false">IF(I752=TRUE(),"",G752-F752)</f>
        <v>-277</v>
      </c>
      <c r="I752" s="17" t="b">
        <f aca="false">FALSE()</f>
        <v>0</v>
      </c>
      <c r="J752" s="13" t="str">
        <f aca="false">A752&amp;"|"&amp;C752</f>
        <v>2|SCG</v>
      </c>
    </row>
    <row r="753" customFormat="false" ht="15" hidden="false" customHeight="false" outlineLevel="0" collapsed="false">
      <c r="A753" s="11" t="n">
        <v>2</v>
      </c>
      <c r="B753" s="11" t="n">
        <v>244</v>
      </c>
      <c r="C753" s="11" t="s">
        <v>80</v>
      </c>
      <c r="D753" s="11" t="s">
        <v>142</v>
      </c>
      <c r="E753" s="11" t="s">
        <v>262</v>
      </c>
      <c r="F753" s="15" t="n">
        <v>295</v>
      </c>
      <c r="G753" s="15" t="n">
        <f aca="false">IF(I753=TRUE(),"",SUMIFS('Values (Both)'!$D$2:$D$63,'Values (Both)'!$E$2:$E$63,J753))</f>
        <v>860</v>
      </c>
      <c r="H753" s="16" t="n">
        <f aca="false">IF(I753=TRUE(),"",G753-F753)</f>
        <v>565</v>
      </c>
      <c r="I753" s="17" t="b">
        <f aca="false">FALSE()</f>
        <v>0</v>
      </c>
      <c r="J753" s="13" t="str">
        <f aca="false">A753&amp;"|"&amp;C753</f>
        <v>2|B100SS</v>
      </c>
    </row>
    <row r="754" customFormat="false" ht="15" hidden="false" customHeight="false" outlineLevel="0" collapsed="false">
      <c r="A754" s="11" t="n">
        <v>2</v>
      </c>
      <c r="B754" s="11" t="n">
        <v>245</v>
      </c>
      <c r="C754" s="11" t="s">
        <v>72</v>
      </c>
      <c r="D754" s="11" t="s">
        <v>132</v>
      </c>
      <c r="E754" s="11" t="s">
        <v>230</v>
      </c>
      <c r="F754" s="15" t="n">
        <v>295</v>
      </c>
      <c r="G754" s="15" t="n">
        <f aca="false">IF(I754=TRUE(),"",SUMIFS('Values (Both)'!$D$2:$D$63,'Values (Both)'!$E$2:$E$63,J754))</f>
        <v>3</v>
      </c>
      <c r="H754" s="16" t="n">
        <f aca="false">IF(I754=TRUE(),"",G754-F754)</f>
        <v>-292</v>
      </c>
      <c r="I754" s="17" t="b">
        <f aca="false">FALSE()</f>
        <v>0</v>
      </c>
      <c r="J754" s="13" t="str">
        <f aca="false">A754&amp;"|"&amp;C754</f>
        <v>2|SCG</v>
      </c>
    </row>
    <row r="755" customFormat="false" ht="15" hidden="false" customHeight="false" outlineLevel="0" collapsed="false">
      <c r="A755" s="11" t="n">
        <v>2</v>
      </c>
      <c r="B755" s="11" t="n">
        <v>246</v>
      </c>
      <c r="C755" s="11" t="s">
        <v>76</v>
      </c>
      <c r="D755" s="11" t="s">
        <v>184</v>
      </c>
      <c r="E755" s="11" t="s">
        <v>166</v>
      </c>
      <c r="F755" s="15" t="n">
        <v>276</v>
      </c>
      <c r="G755" s="15" t="n">
        <f aca="false">IF(I755=TRUE(),"",SUMIFS('Values (Both)'!$D$2:$D$63,'Values (Both)'!$E$2:$E$63,J755))</f>
        <v>70</v>
      </c>
      <c r="H755" s="16" t="n">
        <f aca="false">IF(I755=TRUE(),"",G755-F755)</f>
        <v>-206</v>
      </c>
      <c r="I755" s="17" t="b">
        <f aca="false">FALSE()</f>
        <v>0</v>
      </c>
      <c r="J755" s="13" t="str">
        <f aca="false">A755&amp;"|"&amp;C755</f>
        <v>2|ETBPB</v>
      </c>
    </row>
    <row r="756" customFormat="false" ht="15" hidden="false" customHeight="false" outlineLevel="0" collapsed="false">
      <c r="A756" s="11" t="n">
        <v>2</v>
      </c>
      <c r="B756" s="11" t="n">
        <v>247</v>
      </c>
      <c r="C756" s="11" t="s">
        <v>72</v>
      </c>
      <c r="D756" s="11" t="s">
        <v>132</v>
      </c>
      <c r="E756" s="11" t="s">
        <v>166</v>
      </c>
      <c r="F756" s="15" t="n">
        <v>291</v>
      </c>
      <c r="G756" s="15" t="n">
        <f aca="false">IF(I756=TRUE(),"",SUMIFS('Values (Both)'!$D$2:$D$63,'Values (Both)'!$E$2:$E$63,J756))</f>
        <v>3</v>
      </c>
      <c r="H756" s="16" t="n">
        <f aca="false">IF(I756=TRUE(),"",G756-F756)</f>
        <v>-288</v>
      </c>
      <c r="I756" s="17" t="b">
        <f aca="false">FALSE()</f>
        <v>0</v>
      </c>
      <c r="J756" s="13" t="str">
        <f aca="false">A756&amp;"|"&amp;C756</f>
        <v>2|SCG</v>
      </c>
    </row>
    <row r="757" customFormat="false" ht="15" hidden="false" customHeight="false" outlineLevel="0" collapsed="false">
      <c r="A757" s="11" t="n">
        <v>2</v>
      </c>
      <c r="B757" s="11" t="n">
        <v>248</v>
      </c>
      <c r="C757" s="11" t="s">
        <v>72</v>
      </c>
      <c r="D757" s="11" t="s">
        <v>132</v>
      </c>
      <c r="E757" s="11" t="s">
        <v>230</v>
      </c>
      <c r="F757" s="15" t="n">
        <v>306</v>
      </c>
      <c r="G757" s="15" t="n">
        <f aca="false">IF(I757=TRUE(),"",SUMIFS('Values (Both)'!$D$2:$D$63,'Values (Both)'!$E$2:$E$63,J757))</f>
        <v>3</v>
      </c>
      <c r="H757" s="16" t="n">
        <f aca="false">IF(I757=TRUE(),"",G757-F757)</f>
        <v>-303</v>
      </c>
      <c r="I757" s="17" t="b">
        <f aca="false">FALSE()</f>
        <v>0</v>
      </c>
      <c r="J757" s="13" t="str">
        <f aca="false">A757&amp;"|"&amp;C757</f>
        <v>2|SCG</v>
      </c>
    </row>
    <row r="758" customFormat="false" ht="15" hidden="false" customHeight="false" outlineLevel="0" collapsed="false">
      <c r="A758" s="11" t="n">
        <v>2</v>
      </c>
      <c r="B758" s="11" t="n">
        <v>249</v>
      </c>
      <c r="C758" s="11" t="s">
        <v>76</v>
      </c>
      <c r="D758" s="11" t="s">
        <v>184</v>
      </c>
      <c r="E758" s="11" t="s">
        <v>166</v>
      </c>
      <c r="F758" s="15" t="n">
        <v>264</v>
      </c>
      <c r="G758" s="15" t="n">
        <f aca="false">IF(I758=TRUE(),"",SUMIFS('Values (Both)'!$D$2:$D$63,'Values (Both)'!$E$2:$E$63,J758))</f>
        <v>70</v>
      </c>
      <c r="H758" s="16" t="n">
        <f aca="false">IF(I758=TRUE(),"",G758-F758)</f>
        <v>-194</v>
      </c>
      <c r="I758" s="17" t="b">
        <f aca="false">FALSE()</f>
        <v>0</v>
      </c>
      <c r="J758" s="13" t="str">
        <f aca="false">A758&amp;"|"&amp;C758</f>
        <v>2|ETBPB</v>
      </c>
    </row>
    <row r="759" customFormat="false" ht="15" hidden="false" customHeight="false" outlineLevel="0" collapsed="false">
      <c r="A759" s="11" t="n">
        <v>2</v>
      </c>
      <c r="B759" s="11" t="n">
        <v>250</v>
      </c>
      <c r="C759" s="11" t="s">
        <v>72</v>
      </c>
      <c r="D759" s="11" t="s">
        <v>132</v>
      </c>
      <c r="E759" s="11" t="s">
        <v>269</v>
      </c>
      <c r="F759" s="15" t="n">
        <v>310</v>
      </c>
      <c r="G759" s="15" t="n">
        <f aca="false">IF(I759=TRUE(),"",SUMIFS('Values (Both)'!$D$2:$D$63,'Values (Both)'!$E$2:$E$63,J759))</f>
        <v>3</v>
      </c>
      <c r="H759" s="16" t="n">
        <f aca="false">IF(I759=TRUE(),"",G759-F759)</f>
        <v>-307</v>
      </c>
      <c r="I759" s="17" t="b">
        <f aca="false">FALSE()</f>
        <v>0</v>
      </c>
      <c r="J759" s="13" t="str">
        <f aca="false">A759&amp;"|"&amp;C759</f>
        <v>2|SCG</v>
      </c>
    </row>
    <row r="760" customFormat="false" ht="15" hidden="false" customHeight="false" outlineLevel="0" collapsed="false">
      <c r="A760" s="11" t="n">
        <v>2</v>
      </c>
      <c r="B760" s="11" t="n">
        <v>251</v>
      </c>
      <c r="C760" s="11" t="s">
        <v>72</v>
      </c>
      <c r="D760" s="11" t="s">
        <v>132</v>
      </c>
      <c r="E760" s="11" t="s">
        <v>247</v>
      </c>
      <c r="F760" s="15" t="n">
        <v>300</v>
      </c>
      <c r="G760" s="15" t="n">
        <f aca="false">IF(I760=TRUE(),"",SUMIFS('Values (Both)'!$D$2:$D$63,'Values (Both)'!$E$2:$E$63,J760))</f>
        <v>3</v>
      </c>
      <c r="H760" s="16" t="n">
        <f aca="false">IF(I760=TRUE(),"",G760-F760)</f>
        <v>-297</v>
      </c>
      <c r="I760" s="17" t="b">
        <f aca="false">FALSE()</f>
        <v>0</v>
      </c>
      <c r="J760" s="13" t="str">
        <f aca="false">A760&amp;"|"&amp;C760</f>
        <v>2|SCG</v>
      </c>
    </row>
    <row r="761" customFormat="false" ht="15" hidden="false" customHeight="false" outlineLevel="0" collapsed="false">
      <c r="A761" s="11" t="n">
        <v>2</v>
      </c>
      <c r="B761" s="11" t="n">
        <v>252</v>
      </c>
      <c r="C761" s="11" t="s">
        <v>72</v>
      </c>
      <c r="D761" s="11" t="s">
        <v>132</v>
      </c>
      <c r="E761" s="11" t="s">
        <v>230</v>
      </c>
      <c r="F761" s="15" t="n">
        <v>330</v>
      </c>
      <c r="G761" s="15" t="n">
        <f aca="false">IF(I761=TRUE(),"",SUMIFS('Values (Both)'!$D$2:$D$63,'Values (Both)'!$E$2:$E$63,J761))</f>
        <v>3</v>
      </c>
      <c r="H761" s="16" t="n">
        <f aca="false">IF(I761=TRUE(),"",G761-F761)</f>
        <v>-327</v>
      </c>
      <c r="I761" s="17" t="b">
        <f aca="false">FALSE()</f>
        <v>0</v>
      </c>
      <c r="J761" s="13" t="str">
        <f aca="false">A761&amp;"|"&amp;C761</f>
        <v>2|SCG</v>
      </c>
    </row>
    <row r="762" customFormat="false" ht="15" hidden="false" customHeight="false" outlineLevel="0" collapsed="false">
      <c r="A762" s="11" t="n">
        <v>2</v>
      </c>
      <c r="B762" s="11" t="n">
        <v>253</v>
      </c>
      <c r="C762" s="11" t="s">
        <v>72</v>
      </c>
      <c r="D762" s="11" t="s">
        <v>132</v>
      </c>
      <c r="E762" s="11" t="s">
        <v>166</v>
      </c>
      <c r="F762" s="15" t="n">
        <v>255</v>
      </c>
      <c r="G762" s="15" t="n">
        <f aca="false">IF(I762=TRUE(),"",SUMIFS('Values (Both)'!$D$2:$D$63,'Values (Both)'!$E$2:$E$63,J762))</f>
        <v>3</v>
      </c>
      <c r="H762" s="16" t="n">
        <f aca="false">IF(I762=TRUE(),"",G762-F762)</f>
        <v>-252</v>
      </c>
      <c r="I762" s="17" t="b">
        <f aca="false">FALSE()</f>
        <v>0</v>
      </c>
      <c r="J762" s="13" t="str">
        <f aca="false">A762&amp;"|"&amp;C762</f>
        <v>2|SCG</v>
      </c>
    </row>
    <row r="763" customFormat="false" ht="15" hidden="false" customHeight="false" outlineLevel="0" collapsed="false">
      <c r="A763" s="11" t="n">
        <v>2</v>
      </c>
      <c r="B763" s="11" t="n">
        <v>254</v>
      </c>
      <c r="C763" s="11" t="s">
        <v>72</v>
      </c>
      <c r="D763" s="11" t="s">
        <v>132</v>
      </c>
      <c r="E763" s="11" t="s">
        <v>230</v>
      </c>
      <c r="F763" s="15" t="n">
        <v>310</v>
      </c>
      <c r="G763" s="15" t="n">
        <f aca="false">IF(I763=TRUE(),"",SUMIFS('Values (Both)'!$D$2:$D$63,'Values (Both)'!$E$2:$E$63,J763))</f>
        <v>3</v>
      </c>
      <c r="H763" s="16" t="n">
        <f aca="false">IF(I763=TRUE(),"",G763-F763)</f>
        <v>-307</v>
      </c>
      <c r="I763" s="17" t="b">
        <f aca="false">FALSE()</f>
        <v>0</v>
      </c>
      <c r="J763" s="13" t="str">
        <f aca="false">A763&amp;"|"&amp;C763</f>
        <v>2|SCG</v>
      </c>
    </row>
    <row r="764" customFormat="false" ht="15" hidden="false" customHeight="false" outlineLevel="0" collapsed="false">
      <c r="A764" s="11" t="n">
        <v>2</v>
      </c>
      <c r="B764" s="11" t="n">
        <v>255</v>
      </c>
      <c r="C764" s="11" t="s">
        <v>72</v>
      </c>
      <c r="D764" s="11" t="s">
        <v>132</v>
      </c>
      <c r="E764" s="11" t="s">
        <v>270</v>
      </c>
      <c r="F764" s="15" t="n">
        <v>300</v>
      </c>
      <c r="G764" s="15" t="n">
        <f aca="false">IF(I764=TRUE(),"",SUMIFS('Values (Both)'!$D$2:$D$63,'Values (Both)'!$E$2:$E$63,J764))</f>
        <v>3</v>
      </c>
      <c r="H764" s="16" t="n">
        <f aca="false">IF(I764=TRUE(),"",G764-F764)</f>
        <v>-297</v>
      </c>
      <c r="I764" s="17" t="b">
        <f aca="false">FALSE()</f>
        <v>0</v>
      </c>
      <c r="J764" s="13" t="str">
        <f aca="false">A764&amp;"|"&amp;C764</f>
        <v>2|SCG</v>
      </c>
    </row>
    <row r="765" customFormat="false" ht="15" hidden="false" customHeight="false" outlineLevel="0" collapsed="false">
      <c r="A765" s="11" t="n">
        <v>2</v>
      </c>
      <c r="B765" s="11" t="n">
        <v>256</v>
      </c>
      <c r="C765" s="11" t="s">
        <v>74</v>
      </c>
      <c r="D765" s="11" t="s">
        <v>184</v>
      </c>
      <c r="E765" s="11" t="s">
        <v>166</v>
      </c>
      <c r="F765" s="15" t="n">
        <v>280</v>
      </c>
      <c r="G765" s="15" t="n">
        <f aca="false">IF(I765=TRUE(),"",SUMIFS('Values (Both)'!$D$2:$D$63,'Values (Both)'!$E$2:$E$63,J765))</f>
        <v>130</v>
      </c>
      <c r="H765" s="16" t="n">
        <f aca="false">IF(I765=TRUE(),"",G765-F765)</f>
        <v>-150</v>
      </c>
      <c r="I765" s="17" t="b">
        <f aca="false">FALSE()</f>
        <v>0</v>
      </c>
      <c r="J765" s="13" t="str">
        <f aca="false">A765&amp;"|"&amp;C765</f>
        <v>2|ETBDR</v>
      </c>
    </row>
    <row r="766" customFormat="false" ht="15" hidden="false" customHeight="false" outlineLevel="0" collapsed="false">
      <c r="A766" s="11" t="n">
        <v>2</v>
      </c>
      <c r="B766" s="11" t="n">
        <v>257</v>
      </c>
      <c r="C766" s="11" t="s">
        <v>80</v>
      </c>
      <c r="D766" s="11" t="s">
        <v>142</v>
      </c>
      <c r="E766" s="11" t="s">
        <v>166</v>
      </c>
      <c r="F766" s="15" t="n">
        <v>255</v>
      </c>
      <c r="G766" s="15" t="n">
        <f aca="false">IF(I766=TRUE(),"",SUMIFS('Values (Both)'!$D$2:$D$63,'Values (Both)'!$E$2:$E$63,J766))</f>
        <v>860</v>
      </c>
      <c r="H766" s="16" t="n">
        <f aca="false">IF(I766=TRUE(),"",G766-F766)</f>
        <v>605</v>
      </c>
      <c r="I766" s="17" t="b">
        <f aca="false">FALSE()</f>
        <v>0</v>
      </c>
      <c r="J766" s="13" t="str">
        <f aca="false">A766&amp;"|"&amp;C766</f>
        <v>2|B100SS</v>
      </c>
    </row>
    <row r="767" customFormat="false" ht="15" hidden="false" customHeight="false" outlineLevel="0" collapsed="false">
      <c r="A767" s="11" t="n">
        <v>2</v>
      </c>
      <c r="B767" s="11" t="n">
        <v>258</v>
      </c>
      <c r="C767" s="11" t="s">
        <v>72</v>
      </c>
      <c r="D767" s="11" t="s">
        <v>132</v>
      </c>
      <c r="E767" s="11" t="s">
        <v>166</v>
      </c>
      <c r="F767" s="15" t="n">
        <v>284</v>
      </c>
      <c r="G767" s="15" t="n">
        <f aca="false">IF(I767=TRUE(),"",SUMIFS('Values (Both)'!$D$2:$D$63,'Values (Both)'!$E$2:$E$63,J767))</f>
        <v>3</v>
      </c>
      <c r="H767" s="16" t="n">
        <f aca="false">IF(I767=TRUE(),"",G767-F767)</f>
        <v>-281</v>
      </c>
      <c r="I767" s="17" t="b">
        <f aca="false">FALSE()</f>
        <v>0</v>
      </c>
      <c r="J767" s="13" t="str">
        <f aca="false">A767&amp;"|"&amp;C767</f>
        <v>2|SCG</v>
      </c>
    </row>
    <row r="768" customFormat="false" ht="15" hidden="false" customHeight="false" outlineLevel="0" collapsed="false">
      <c r="A768" s="11" t="n">
        <v>2</v>
      </c>
      <c r="B768" s="11" t="n">
        <v>259</v>
      </c>
      <c r="C768" s="11" t="s">
        <v>72</v>
      </c>
      <c r="D768" s="11" t="s">
        <v>132</v>
      </c>
      <c r="E768" s="11" t="s">
        <v>247</v>
      </c>
      <c r="F768" s="15" t="n">
        <v>242</v>
      </c>
      <c r="G768" s="15" t="n">
        <f aca="false">IF(I768=TRUE(),"",SUMIFS('Values (Both)'!$D$2:$D$63,'Values (Both)'!$E$2:$E$63,J768))</f>
        <v>3</v>
      </c>
      <c r="H768" s="16" t="n">
        <f aca="false">IF(I768=TRUE(),"",G768-F768)</f>
        <v>-239</v>
      </c>
      <c r="I768" s="17" t="b">
        <f aca="false">FALSE()</f>
        <v>0</v>
      </c>
      <c r="J768" s="13" t="str">
        <f aca="false">A768&amp;"|"&amp;C768</f>
        <v>2|SCG</v>
      </c>
    </row>
    <row r="769" customFormat="false" ht="15" hidden="false" customHeight="false" outlineLevel="0" collapsed="false">
      <c r="A769" s="11" t="n">
        <v>2</v>
      </c>
      <c r="B769" s="11" t="n">
        <v>260</v>
      </c>
      <c r="C769" s="11" t="s">
        <v>72</v>
      </c>
      <c r="D769" s="11" t="s">
        <v>132</v>
      </c>
      <c r="E769" s="11" t="s">
        <v>166</v>
      </c>
      <c r="F769" s="15" t="n">
        <v>240</v>
      </c>
      <c r="G769" s="15" t="n">
        <f aca="false">IF(I769=TRUE(),"",SUMIFS('Values (Both)'!$D$2:$D$63,'Values (Both)'!$E$2:$E$63,J769))</f>
        <v>3</v>
      </c>
      <c r="H769" s="16" t="n">
        <f aca="false">IF(I769=TRUE(),"",G769-F769)</f>
        <v>-237</v>
      </c>
      <c r="I769" s="17" t="b">
        <f aca="false">FALSE()</f>
        <v>0</v>
      </c>
      <c r="J769" s="13" t="str">
        <f aca="false">A769&amp;"|"&amp;C769</f>
        <v>2|SCG</v>
      </c>
    </row>
    <row r="770" customFormat="false" ht="15" hidden="false" customHeight="false" outlineLevel="0" collapsed="false">
      <c r="A770" s="11" t="n">
        <v>2</v>
      </c>
      <c r="B770" s="11" t="n">
        <v>261</v>
      </c>
      <c r="C770" s="11" t="s">
        <v>72</v>
      </c>
      <c r="D770" s="11" t="s">
        <v>132</v>
      </c>
      <c r="E770" s="11" t="s">
        <v>271</v>
      </c>
      <c r="F770" s="15" t="n">
        <v>305</v>
      </c>
      <c r="G770" s="15" t="n">
        <f aca="false">IF(I770=TRUE(),"",SUMIFS('Values (Both)'!$D$2:$D$63,'Values (Both)'!$E$2:$E$63,J770))</f>
        <v>3</v>
      </c>
      <c r="H770" s="16" t="n">
        <f aca="false">IF(I770=TRUE(),"",G770-F770)</f>
        <v>-302</v>
      </c>
      <c r="I770" s="17" t="b">
        <f aca="false">FALSE()</f>
        <v>0</v>
      </c>
      <c r="J770" s="13" t="str">
        <f aca="false">A770&amp;"|"&amp;C770</f>
        <v>2|SCG</v>
      </c>
    </row>
    <row r="771" customFormat="false" ht="15" hidden="false" customHeight="false" outlineLevel="0" collapsed="false">
      <c r="A771" s="11" t="n">
        <v>2</v>
      </c>
      <c r="B771" s="11" t="n">
        <v>262</v>
      </c>
      <c r="C771" s="11" t="s">
        <v>72</v>
      </c>
      <c r="D771" s="11" t="s">
        <v>132</v>
      </c>
      <c r="E771" s="11" t="s">
        <v>270</v>
      </c>
      <c r="F771" s="15" t="n">
        <v>290</v>
      </c>
      <c r="G771" s="15" t="n">
        <f aca="false">IF(I771=TRUE(),"",SUMIFS('Values (Both)'!$D$2:$D$63,'Values (Both)'!$E$2:$E$63,J771))</f>
        <v>3</v>
      </c>
      <c r="H771" s="16" t="n">
        <f aca="false">IF(I771=TRUE(),"",G771-F771)</f>
        <v>-287</v>
      </c>
      <c r="I771" s="17" t="b">
        <f aca="false">FALSE()</f>
        <v>0</v>
      </c>
      <c r="J771" s="13" t="str">
        <f aca="false">A771&amp;"|"&amp;C771</f>
        <v>2|SCG</v>
      </c>
    </row>
    <row r="772" customFormat="false" ht="15" hidden="false" customHeight="false" outlineLevel="0" collapsed="false">
      <c r="A772" s="11" t="n">
        <v>2</v>
      </c>
      <c r="B772" s="11" t="n">
        <v>263</v>
      </c>
      <c r="C772" s="11" t="s">
        <v>94</v>
      </c>
      <c r="D772" s="11" t="s">
        <v>142</v>
      </c>
      <c r="E772" s="11" t="s">
        <v>166</v>
      </c>
      <c r="F772" s="15" t="n">
        <v>285</v>
      </c>
      <c r="G772" s="15" t="n">
        <f aca="false">IF(I772=TRUE(),"",SUMIFS('Values (Both)'!$D$2:$D$63,'Values (Both)'!$E$2:$E$63,J772))</f>
        <v>2870</v>
      </c>
      <c r="H772" s="16" t="n">
        <f aca="false">IF(I772=TRUE(),"",G772-F772)</f>
        <v>2585</v>
      </c>
      <c r="I772" s="17" t="b">
        <f aca="false">FALSE()</f>
        <v>0</v>
      </c>
      <c r="J772" s="13" t="str">
        <f aca="false">A772&amp;"|"&amp;C772</f>
        <v>2|B200PE</v>
      </c>
    </row>
    <row r="773" customFormat="false" ht="15" hidden="false" customHeight="false" outlineLevel="0" collapsed="false">
      <c r="A773" s="11" t="n">
        <v>2</v>
      </c>
      <c r="B773" s="11" t="n">
        <v>264</v>
      </c>
      <c r="C773" s="11" t="s">
        <v>72</v>
      </c>
      <c r="D773" s="11" t="s">
        <v>132</v>
      </c>
      <c r="E773" s="11" t="s">
        <v>272</v>
      </c>
      <c r="F773" s="15" t="n">
        <v>274</v>
      </c>
      <c r="G773" s="15" t="n">
        <f aca="false">IF(I773=TRUE(),"",SUMIFS('Values (Both)'!$D$2:$D$63,'Values (Both)'!$E$2:$E$63,J773))</f>
        <v>3</v>
      </c>
      <c r="H773" s="16" t="n">
        <f aca="false">IF(I773=TRUE(),"",G773-F773)</f>
        <v>-271</v>
      </c>
      <c r="I773" s="17" t="b">
        <f aca="false">FALSE()</f>
        <v>0</v>
      </c>
      <c r="J773" s="13" t="str">
        <f aca="false">A773&amp;"|"&amp;C773</f>
        <v>2|SCG</v>
      </c>
    </row>
    <row r="774" customFormat="false" ht="15" hidden="false" customHeight="false" outlineLevel="0" collapsed="false">
      <c r="A774" s="11" t="n">
        <v>2</v>
      </c>
      <c r="B774" s="11" t="n">
        <v>265</v>
      </c>
      <c r="C774" s="11" t="s">
        <v>84</v>
      </c>
      <c r="D774" s="11" t="s">
        <v>142</v>
      </c>
      <c r="E774" s="11" t="s">
        <v>166</v>
      </c>
      <c r="F774" s="15" t="n">
        <v>274</v>
      </c>
      <c r="G774" s="15" t="n">
        <f aca="false">IF(I774=TRUE(),"",SUMIFS('Values (Both)'!$D$2:$D$63,'Values (Both)'!$E$2:$E$63,J774))</f>
        <v>625</v>
      </c>
      <c r="H774" s="16" t="n">
        <f aca="false">IF(I774=TRUE(),"",G774-F774)</f>
        <v>351</v>
      </c>
      <c r="I774" s="17" t="b">
        <f aca="false">FALSE()</f>
        <v>0</v>
      </c>
      <c r="J774" s="13" t="str">
        <f aca="false">A774&amp;"|"&amp;C774</f>
        <v>2|B100CR</v>
      </c>
    </row>
    <row r="775" customFormat="false" ht="15" hidden="false" customHeight="false" outlineLevel="0" collapsed="false">
      <c r="A775" s="11" t="n">
        <v>2</v>
      </c>
      <c r="B775" s="11" t="n">
        <v>266</v>
      </c>
      <c r="C775" s="11" t="s">
        <v>72</v>
      </c>
      <c r="D775" s="11" t="s">
        <v>132</v>
      </c>
      <c r="E775" s="11" t="s">
        <v>175</v>
      </c>
      <c r="F775" s="15" t="n">
        <v>276</v>
      </c>
      <c r="G775" s="15" t="n">
        <f aca="false">IF(I775=TRUE(),"",SUMIFS('Values (Both)'!$D$2:$D$63,'Values (Both)'!$E$2:$E$63,J775))</f>
        <v>3</v>
      </c>
      <c r="H775" s="16" t="n">
        <f aca="false">IF(I775=TRUE(),"",G775-F775)</f>
        <v>-273</v>
      </c>
      <c r="I775" s="17" t="b">
        <f aca="false">FALSE()</f>
        <v>0</v>
      </c>
      <c r="J775" s="13" t="str">
        <f aca="false">A775&amp;"|"&amp;C775</f>
        <v>2|SCG</v>
      </c>
    </row>
    <row r="776" customFormat="false" ht="15" hidden="false" customHeight="false" outlineLevel="0" collapsed="false">
      <c r="A776" s="11" t="n">
        <v>2</v>
      </c>
      <c r="B776" s="11" t="n">
        <v>267</v>
      </c>
      <c r="C776" s="11" t="s">
        <v>72</v>
      </c>
      <c r="D776" s="11" t="s">
        <v>132</v>
      </c>
      <c r="E776" s="11" t="s">
        <v>166</v>
      </c>
      <c r="F776" s="15" t="n">
        <v>284</v>
      </c>
      <c r="G776" s="15" t="n">
        <f aca="false">IF(I776=TRUE(),"",SUMIFS('Values (Both)'!$D$2:$D$63,'Values (Both)'!$E$2:$E$63,J776))</f>
        <v>3</v>
      </c>
      <c r="H776" s="16" t="n">
        <f aca="false">IF(I776=TRUE(),"",G776-F776)</f>
        <v>-281</v>
      </c>
      <c r="I776" s="17" t="b">
        <f aca="false">FALSE()</f>
        <v>0</v>
      </c>
      <c r="J776" s="13" t="str">
        <f aca="false">A776&amp;"|"&amp;C776</f>
        <v>2|SCG</v>
      </c>
    </row>
    <row r="777" customFormat="false" ht="15" hidden="false" customHeight="false" outlineLevel="0" collapsed="false">
      <c r="A777" s="11" t="n">
        <v>2</v>
      </c>
      <c r="B777" s="11" t="n">
        <v>268</v>
      </c>
      <c r="C777" s="11" t="s">
        <v>74</v>
      </c>
      <c r="D777" s="11" t="s">
        <v>184</v>
      </c>
      <c r="E777" s="11" t="s">
        <v>166</v>
      </c>
      <c r="F777" s="15" t="n">
        <v>224</v>
      </c>
      <c r="G777" s="15" t="n">
        <f aca="false">IF(I777=TRUE(),"",SUMIFS('Values (Both)'!$D$2:$D$63,'Values (Both)'!$E$2:$E$63,J777))</f>
        <v>130</v>
      </c>
      <c r="H777" s="16" t="n">
        <f aca="false">IF(I777=TRUE(),"",G777-F777)</f>
        <v>-94</v>
      </c>
      <c r="I777" s="17" t="b">
        <f aca="false">FALSE()</f>
        <v>0</v>
      </c>
      <c r="J777" s="13" t="str">
        <f aca="false">A777&amp;"|"&amp;C777</f>
        <v>2|ETBDR</v>
      </c>
    </row>
    <row r="778" customFormat="false" ht="15" hidden="false" customHeight="false" outlineLevel="0" collapsed="false">
      <c r="A778" s="11" t="n">
        <v>2</v>
      </c>
      <c r="B778" s="11" t="n">
        <v>269</v>
      </c>
      <c r="C778" s="11" t="s">
        <v>74</v>
      </c>
      <c r="D778" s="11" t="s">
        <v>184</v>
      </c>
      <c r="E778" s="11" t="s">
        <v>175</v>
      </c>
      <c r="F778" s="15" t="n">
        <v>264</v>
      </c>
      <c r="G778" s="15" t="n">
        <f aca="false">IF(I778=TRUE(),"",SUMIFS('Values (Both)'!$D$2:$D$63,'Values (Both)'!$E$2:$E$63,J778))</f>
        <v>130</v>
      </c>
      <c r="H778" s="16" t="n">
        <f aca="false">IF(I778=TRUE(),"",G778-F778)</f>
        <v>-134</v>
      </c>
      <c r="I778" s="17" t="b">
        <f aca="false">FALSE()</f>
        <v>0</v>
      </c>
      <c r="J778" s="13" t="str">
        <f aca="false">A778&amp;"|"&amp;C778</f>
        <v>2|ETBDR</v>
      </c>
    </row>
    <row r="779" customFormat="false" ht="15" hidden="false" customHeight="false" outlineLevel="0" collapsed="false">
      <c r="A779" s="11" t="n">
        <v>2</v>
      </c>
      <c r="B779" s="11" t="n">
        <v>270</v>
      </c>
      <c r="C779" s="11" t="s">
        <v>72</v>
      </c>
      <c r="D779" s="11" t="s">
        <v>132</v>
      </c>
      <c r="E779" s="11" t="s">
        <v>230</v>
      </c>
      <c r="F779" s="15" t="n">
        <v>240</v>
      </c>
      <c r="G779" s="15" t="n">
        <f aca="false">IF(I779=TRUE(),"",SUMIFS('Values (Both)'!$D$2:$D$63,'Values (Both)'!$E$2:$E$63,J779))</f>
        <v>3</v>
      </c>
      <c r="H779" s="16" t="n">
        <f aca="false">IF(I779=TRUE(),"",G779-F779)</f>
        <v>-237</v>
      </c>
      <c r="I779" s="17" t="b">
        <f aca="false">FALSE()</f>
        <v>0</v>
      </c>
      <c r="J779" s="13" t="str">
        <f aca="false">A779&amp;"|"&amp;C779</f>
        <v>2|SCG</v>
      </c>
    </row>
    <row r="780" customFormat="false" ht="15" hidden="false" customHeight="false" outlineLevel="0" collapsed="false">
      <c r="A780" s="11" t="n">
        <v>2</v>
      </c>
      <c r="B780" s="11" t="n">
        <v>271</v>
      </c>
      <c r="C780" s="11" t="s">
        <v>72</v>
      </c>
      <c r="D780" s="11" t="s">
        <v>132</v>
      </c>
      <c r="E780" s="11" t="s">
        <v>146</v>
      </c>
      <c r="F780" s="15" t="n">
        <v>234</v>
      </c>
      <c r="G780" s="15" t="n">
        <f aca="false">IF(I780=TRUE(),"",SUMIFS('Values (Both)'!$D$2:$D$63,'Values (Both)'!$E$2:$E$63,J780))</f>
        <v>3</v>
      </c>
      <c r="H780" s="16" t="n">
        <f aca="false">IF(I780=TRUE(),"",G780-F780)</f>
        <v>-231</v>
      </c>
      <c r="I780" s="17" t="b">
        <f aca="false">FALSE()</f>
        <v>0</v>
      </c>
      <c r="J780" s="13" t="str">
        <f aca="false">A780&amp;"|"&amp;C780</f>
        <v>2|SCG</v>
      </c>
    </row>
    <row r="781" customFormat="false" ht="15" hidden="false" customHeight="false" outlineLevel="0" collapsed="false">
      <c r="A781" s="11" t="n">
        <v>2</v>
      </c>
      <c r="B781" s="11" t="n">
        <v>272</v>
      </c>
      <c r="C781" s="11" t="s">
        <v>72</v>
      </c>
      <c r="D781" s="11" t="s">
        <v>132</v>
      </c>
      <c r="E781" s="11" t="s">
        <v>166</v>
      </c>
      <c r="F781" s="15" t="n">
        <v>239</v>
      </c>
      <c r="G781" s="15" t="n">
        <f aca="false">IF(I781=TRUE(),"",SUMIFS('Values (Both)'!$D$2:$D$63,'Values (Both)'!$E$2:$E$63,J781))</f>
        <v>3</v>
      </c>
      <c r="H781" s="16" t="n">
        <f aca="false">IF(I781=TRUE(),"",G781-F781)</f>
        <v>-236</v>
      </c>
      <c r="I781" s="17" t="b">
        <f aca="false">FALSE()</f>
        <v>0</v>
      </c>
      <c r="J781" s="13" t="str">
        <f aca="false">A781&amp;"|"&amp;C781</f>
        <v>2|SCG</v>
      </c>
    </row>
    <row r="782" customFormat="false" ht="15" hidden="false" customHeight="false" outlineLevel="0" collapsed="false">
      <c r="A782" s="11" t="n">
        <v>2</v>
      </c>
      <c r="B782" s="11" t="n">
        <v>273</v>
      </c>
      <c r="C782" s="11" t="s">
        <v>74</v>
      </c>
      <c r="D782" s="11" t="s">
        <v>184</v>
      </c>
      <c r="E782" s="11" t="s">
        <v>261</v>
      </c>
      <c r="F782" s="15" t="n">
        <v>288</v>
      </c>
      <c r="G782" s="15" t="n">
        <f aca="false">IF(I782=TRUE(),"",SUMIFS('Values (Both)'!$D$2:$D$63,'Values (Both)'!$E$2:$E$63,J782))</f>
        <v>130</v>
      </c>
      <c r="H782" s="16" t="n">
        <f aca="false">IF(I782=TRUE(),"",G782-F782)</f>
        <v>-158</v>
      </c>
      <c r="I782" s="17" t="b">
        <f aca="false">FALSE()</f>
        <v>0</v>
      </c>
      <c r="J782" s="13" t="str">
        <f aca="false">A782&amp;"|"&amp;C782</f>
        <v>2|ETBDR</v>
      </c>
    </row>
    <row r="783" customFormat="false" ht="15" hidden="false" customHeight="false" outlineLevel="0" collapsed="false">
      <c r="A783" s="11" t="n">
        <v>2</v>
      </c>
      <c r="B783" s="11" t="n">
        <v>274</v>
      </c>
      <c r="C783" s="11" t="s">
        <v>72</v>
      </c>
      <c r="D783" s="11" t="s">
        <v>132</v>
      </c>
      <c r="E783" s="11" t="s">
        <v>166</v>
      </c>
      <c r="F783" s="15" t="n">
        <v>270</v>
      </c>
      <c r="G783" s="15" t="n">
        <f aca="false">IF(I783=TRUE(),"",SUMIFS('Values (Both)'!$D$2:$D$63,'Values (Both)'!$E$2:$E$63,J783))</f>
        <v>3</v>
      </c>
      <c r="H783" s="16" t="n">
        <f aca="false">IF(I783=TRUE(),"",G783-F783)</f>
        <v>-267</v>
      </c>
      <c r="I783" s="17" t="b">
        <f aca="false">FALSE()</f>
        <v>0</v>
      </c>
      <c r="J783" s="13" t="str">
        <f aca="false">A783&amp;"|"&amp;C783</f>
        <v>2|SCG</v>
      </c>
    </row>
    <row r="784" customFormat="false" ht="15" hidden="false" customHeight="false" outlineLevel="0" collapsed="false">
      <c r="A784" s="11" t="n">
        <v>2</v>
      </c>
      <c r="B784" s="11" t="n">
        <v>275</v>
      </c>
      <c r="C784" s="11" t="s">
        <v>72</v>
      </c>
      <c r="D784" s="11" t="s">
        <v>132</v>
      </c>
      <c r="E784" s="11" t="s">
        <v>247</v>
      </c>
      <c r="F784" s="15" t="n">
        <v>270</v>
      </c>
      <c r="G784" s="15" t="n">
        <f aca="false">IF(I784=TRUE(),"",SUMIFS('Values (Both)'!$D$2:$D$63,'Values (Both)'!$E$2:$E$63,J784))</f>
        <v>3</v>
      </c>
      <c r="H784" s="16" t="n">
        <f aca="false">IF(I784=TRUE(),"",G784-F784)</f>
        <v>-267</v>
      </c>
      <c r="I784" s="17" t="b">
        <f aca="false">FALSE()</f>
        <v>0</v>
      </c>
      <c r="J784" s="13" t="str">
        <f aca="false">A784&amp;"|"&amp;C784</f>
        <v>2|SCG</v>
      </c>
    </row>
    <row r="785" customFormat="false" ht="15" hidden="false" customHeight="false" outlineLevel="0" collapsed="false">
      <c r="A785" s="11" t="n">
        <v>2</v>
      </c>
      <c r="B785" s="11" t="n">
        <v>276</v>
      </c>
      <c r="C785" s="11" t="s">
        <v>72</v>
      </c>
      <c r="D785" s="11" t="s">
        <v>132</v>
      </c>
      <c r="E785" s="11" t="s">
        <v>230</v>
      </c>
      <c r="F785" s="15" t="n">
        <v>303</v>
      </c>
      <c r="G785" s="15" t="n">
        <f aca="false">IF(I785=TRUE(),"",SUMIFS('Values (Both)'!$D$2:$D$63,'Values (Both)'!$E$2:$E$63,J785))</f>
        <v>3</v>
      </c>
      <c r="H785" s="16" t="n">
        <f aca="false">IF(I785=TRUE(),"",G785-F785)</f>
        <v>-300</v>
      </c>
      <c r="I785" s="17" t="b">
        <f aca="false">FALSE()</f>
        <v>0</v>
      </c>
      <c r="J785" s="13" t="str">
        <f aca="false">A785&amp;"|"&amp;C785</f>
        <v>2|SCG</v>
      </c>
    </row>
    <row r="786" customFormat="false" ht="15" hidden="false" customHeight="false" outlineLevel="0" collapsed="false">
      <c r="A786" s="11" t="n">
        <v>2</v>
      </c>
      <c r="B786" s="11" t="n">
        <v>277</v>
      </c>
      <c r="C786" s="11" t="s">
        <v>72</v>
      </c>
      <c r="D786" s="11" t="s">
        <v>132</v>
      </c>
      <c r="E786" s="11" t="s">
        <v>166</v>
      </c>
      <c r="F786" s="15" t="n">
        <v>305</v>
      </c>
      <c r="G786" s="15" t="n">
        <f aca="false">IF(I786=TRUE(),"",SUMIFS('Values (Both)'!$D$2:$D$63,'Values (Both)'!$E$2:$E$63,J786))</f>
        <v>3</v>
      </c>
      <c r="H786" s="16" t="n">
        <f aca="false">IF(I786=TRUE(),"",G786-F786)</f>
        <v>-302</v>
      </c>
      <c r="I786" s="17" t="b">
        <f aca="false">FALSE()</f>
        <v>0</v>
      </c>
      <c r="J786" s="13" t="str">
        <f aca="false">A786&amp;"|"&amp;C786</f>
        <v>2|SCG</v>
      </c>
    </row>
    <row r="787" customFormat="false" ht="15" hidden="false" customHeight="false" outlineLevel="0" collapsed="false">
      <c r="A787" s="11" t="n">
        <v>2</v>
      </c>
      <c r="B787" s="11" t="n">
        <v>278</v>
      </c>
      <c r="C787" s="11" t="s">
        <v>76</v>
      </c>
      <c r="D787" s="11" t="s">
        <v>184</v>
      </c>
      <c r="E787" s="11" t="s">
        <v>230</v>
      </c>
      <c r="F787" s="15" t="n">
        <v>305</v>
      </c>
      <c r="G787" s="15" t="n">
        <f aca="false">IF(I787=TRUE(),"",SUMIFS('Values (Both)'!$D$2:$D$63,'Values (Both)'!$E$2:$E$63,J787))</f>
        <v>70</v>
      </c>
      <c r="H787" s="16" t="n">
        <f aca="false">IF(I787=TRUE(),"",G787-F787)</f>
        <v>-235</v>
      </c>
      <c r="I787" s="17" t="b">
        <f aca="false">FALSE()</f>
        <v>0</v>
      </c>
      <c r="J787" s="13" t="str">
        <f aca="false">A787&amp;"|"&amp;C787</f>
        <v>2|ETBPB</v>
      </c>
    </row>
    <row r="788" customFormat="false" ht="15" hidden="false" customHeight="false" outlineLevel="0" collapsed="false">
      <c r="A788" s="11" t="n">
        <v>2</v>
      </c>
      <c r="B788" s="11" t="n">
        <v>279</v>
      </c>
      <c r="C788" s="11" t="s">
        <v>72</v>
      </c>
      <c r="D788" s="11" t="s">
        <v>132</v>
      </c>
      <c r="E788" s="11" t="s">
        <v>230</v>
      </c>
      <c r="F788" s="15" t="n">
        <v>322</v>
      </c>
      <c r="G788" s="15" t="n">
        <f aca="false">IF(I788=TRUE(),"",SUMIFS('Values (Both)'!$D$2:$D$63,'Values (Both)'!$E$2:$E$63,J788))</f>
        <v>3</v>
      </c>
      <c r="H788" s="16" t="n">
        <f aca="false">IF(I788=TRUE(),"",G788-F788)</f>
        <v>-319</v>
      </c>
      <c r="I788" s="17" t="b">
        <f aca="false">FALSE()</f>
        <v>0</v>
      </c>
      <c r="J788" s="13" t="str">
        <f aca="false">A788&amp;"|"&amp;C788</f>
        <v>2|SCG</v>
      </c>
    </row>
    <row r="789" customFormat="false" ht="15" hidden="false" customHeight="false" outlineLevel="0" collapsed="false">
      <c r="A789" s="11" t="n">
        <v>2</v>
      </c>
      <c r="B789" s="11" t="n">
        <v>280</v>
      </c>
      <c r="C789" s="11" t="s">
        <v>72</v>
      </c>
      <c r="D789" s="11" t="s">
        <v>132</v>
      </c>
      <c r="E789" s="11" t="s">
        <v>166</v>
      </c>
      <c r="F789" s="15" t="n">
        <v>270</v>
      </c>
      <c r="G789" s="15" t="n">
        <f aca="false">IF(I789=TRUE(),"",SUMIFS('Values (Both)'!$D$2:$D$63,'Values (Both)'!$E$2:$E$63,J789))</f>
        <v>3</v>
      </c>
      <c r="H789" s="16" t="n">
        <f aca="false">IF(I789=TRUE(),"",G789-F789)</f>
        <v>-267</v>
      </c>
      <c r="I789" s="17" t="b">
        <f aca="false">FALSE()</f>
        <v>0</v>
      </c>
      <c r="J789" s="13" t="str">
        <f aca="false">A789&amp;"|"&amp;C789</f>
        <v>2|SCG</v>
      </c>
    </row>
    <row r="790" customFormat="false" ht="15" hidden="false" customHeight="false" outlineLevel="0" collapsed="false">
      <c r="A790" s="11" t="n">
        <v>2</v>
      </c>
      <c r="B790" s="11" t="n">
        <v>281</v>
      </c>
      <c r="C790" s="11" t="s">
        <v>88</v>
      </c>
      <c r="D790" s="11" t="s">
        <v>142</v>
      </c>
      <c r="E790" s="11" t="s">
        <v>146</v>
      </c>
      <c r="F790" s="15" t="n">
        <v>285</v>
      </c>
      <c r="G790" s="15" t="n">
        <f aca="false">IF(I790=TRUE(),"",SUMIFS('Values (Both)'!$D$2:$D$63,'Values (Both)'!$E$2:$E$63,J790))</f>
        <v>1359</v>
      </c>
      <c r="H790" s="16" t="n">
        <f aca="false">IF(I790=TRUE(),"",G790-F790)</f>
        <v>1074</v>
      </c>
      <c r="I790" s="17" t="b">
        <f aca="false">FALSE()</f>
        <v>0</v>
      </c>
      <c r="J790" s="13" t="str">
        <f aca="false">A790&amp;"|"&amp;C790</f>
        <v>2|B100ASC</v>
      </c>
    </row>
    <row r="791" customFormat="false" ht="15" hidden="false" customHeight="false" outlineLevel="0" collapsed="false">
      <c r="A791" s="11" t="n">
        <v>2</v>
      </c>
      <c r="B791" s="11" t="n">
        <v>282</v>
      </c>
      <c r="C791" s="11" t="s">
        <v>72</v>
      </c>
      <c r="D791" s="11" t="s">
        <v>132</v>
      </c>
      <c r="E791" s="11" t="s">
        <v>166</v>
      </c>
      <c r="F791" s="15" t="n">
        <v>230</v>
      </c>
      <c r="G791" s="15" t="n">
        <f aca="false">IF(I791=TRUE(),"",SUMIFS('Values (Both)'!$D$2:$D$63,'Values (Both)'!$E$2:$E$63,J791))</f>
        <v>3</v>
      </c>
      <c r="H791" s="16" t="n">
        <f aca="false">IF(I791=TRUE(),"",G791-F791)</f>
        <v>-227</v>
      </c>
      <c r="I791" s="17" t="b">
        <f aca="false">FALSE()</f>
        <v>0</v>
      </c>
      <c r="J791" s="13" t="str">
        <f aca="false">A791&amp;"|"&amp;C791</f>
        <v>2|SCG</v>
      </c>
    </row>
    <row r="792" customFormat="false" ht="15" hidden="false" customHeight="false" outlineLevel="0" collapsed="false">
      <c r="A792" s="11" t="n">
        <v>2</v>
      </c>
      <c r="B792" s="11" t="n">
        <v>283</v>
      </c>
      <c r="C792" s="11" t="s">
        <v>118</v>
      </c>
      <c r="D792" s="11" t="s">
        <v>148</v>
      </c>
      <c r="E792" s="11" t="s">
        <v>166</v>
      </c>
      <c r="F792" s="15" t="n">
        <v>255</v>
      </c>
      <c r="G792" s="15" t="n">
        <f aca="false">IF(I792=TRUE(),"",SUMIFS('Values (Both)'!$D$2:$D$63,'Values (Both)'!$E$2:$E$63,J792))</f>
        <v>1425</v>
      </c>
      <c r="H792" s="16" t="n">
        <f aca="false">IF(I792=TRUE(),"",G792-F792)</f>
        <v>1170</v>
      </c>
      <c r="I792" s="17" t="b">
        <f aca="false">FALSE()</f>
        <v>0</v>
      </c>
      <c r="J792" s="13" t="str">
        <f aca="false">A792&amp;"|"&amp;C792</f>
        <v>2|#9pikachu170</v>
      </c>
    </row>
    <row r="793" customFormat="false" ht="15" hidden="false" customHeight="false" outlineLevel="0" collapsed="false">
      <c r="A793" s="11" t="n">
        <v>2</v>
      </c>
      <c r="B793" s="11" t="n">
        <v>284</v>
      </c>
      <c r="C793" s="11" t="s">
        <v>72</v>
      </c>
      <c r="D793" s="11" t="s">
        <v>132</v>
      </c>
      <c r="E793" s="11" t="s">
        <v>166</v>
      </c>
      <c r="F793" s="15" t="n">
        <v>264</v>
      </c>
      <c r="G793" s="15" t="n">
        <f aca="false">IF(I793=TRUE(),"",SUMIFS('Values (Both)'!$D$2:$D$63,'Values (Both)'!$E$2:$E$63,J793))</f>
        <v>3</v>
      </c>
      <c r="H793" s="16" t="n">
        <f aca="false">IF(I793=TRUE(),"",G793-F793)</f>
        <v>-261</v>
      </c>
      <c r="I793" s="17" t="b">
        <f aca="false">FALSE()</f>
        <v>0</v>
      </c>
      <c r="J793" s="13" t="str">
        <f aca="false">A793&amp;"|"&amp;C793</f>
        <v>2|SCG</v>
      </c>
    </row>
    <row r="794" customFormat="false" ht="15" hidden="false" customHeight="false" outlineLevel="0" collapsed="false">
      <c r="A794" s="11" t="n">
        <v>2</v>
      </c>
      <c r="B794" s="11" t="n">
        <v>285</v>
      </c>
      <c r="C794" s="11" t="s">
        <v>72</v>
      </c>
      <c r="D794" s="11" t="s">
        <v>132</v>
      </c>
      <c r="E794" s="11" t="s">
        <v>247</v>
      </c>
      <c r="F794" s="15" t="n">
        <v>299</v>
      </c>
      <c r="G794" s="15" t="n">
        <f aca="false">IF(I794=TRUE(),"",SUMIFS('Values (Both)'!$D$2:$D$63,'Values (Both)'!$E$2:$E$63,J794))</f>
        <v>3</v>
      </c>
      <c r="H794" s="16" t="n">
        <f aca="false">IF(I794=TRUE(),"",G794-F794)</f>
        <v>-296</v>
      </c>
      <c r="I794" s="17" t="b">
        <f aca="false">FALSE()</f>
        <v>0</v>
      </c>
      <c r="J794" s="13" t="str">
        <f aca="false">A794&amp;"|"&amp;C794</f>
        <v>2|SCG</v>
      </c>
    </row>
    <row r="795" customFormat="false" ht="15" hidden="false" customHeight="false" outlineLevel="0" collapsed="false">
      <c r="A795" s="11" t="n">
        <v>2</v>
      </c>
      <c r="B795" s="11" t="n">
        <v>286</v>
      </c>
      <c r="C795" s="11" t="s">
        <v>76</v>
      </c>
      <c r="D795" s="11" t="s">
        <v>184</v>
      </c>
      <c r="E795" s="11" t="s">
        <v>230</v>
      </c>
      <c r="F795" s="15" t="n">
        <v>304</v>
      </c>
      <c r="G795" s="15" t="n">
        <f aca="false">IF(I795=TRUE(),"",SUMIFS('Values (Both)'!$D$2:$D$63,'Values (Both)'!$E$2:$E$63,J795))</f>
        <v>70</v>
      </c>
      <c r="H795" s="16" t="n">
        <f aca="false">IF(I795=TRUE(),"",G795-F795)</f>
        <v>-234</v>
      </c>
      <c r="I795" s="17" t="b">
        <f aca="false">FALSE()</f>
        <v>0</v>
      </c>
      <c r="J795" s="13" t="str">
        <f aca="false">A795&amp;"|"&amp;C795</f>
        <v>2|ETBPB</v>
      </c>
    </row>
    <row r="796" customFormat="false" ht="15" hidden="false" customHeight="false" outlineLevel="0" collapsed="false">
      <c r="A796" s="11" t="n">
        <v>2</v>
      </c>
      <c r="B796" s="11" t="n">
        <v>287</v>
      </c>
      <c r="C796" s="11" t="s">
        <v>76</v>
      </c>
      <c r="D796" s="11" t="s">
        <v>184</v>
      </c>
      <c r="E796" s="11" t="s">
        <v>273</v>
      </c>
      <c r="F796" s="15" t="n">
        <v>304</v>
      </c>
      <c r="G796" s="15" t="n">
        <f aca="false">IF(I796=TRUE(),"",SUMIFS('Values (Both)'!$D$2:$D$63,'Values (Both)'!$E$2:$E$63,J796))</f>
        <v>70</v>
      </c>
      <c r="H796" s="16" t="n">
        <f aca="false">IF(I796=TRUE(),"",G796-F796)</f>
        <v>-234</v>
      </c>
      <c r="I796" s="17" t="b">
        <f aca="false">FALSE()</f>
        <v>0</v>
      </c>
      <c r="J796" s="13" t="str">
        <f aca="false">A796&amp;"|"&amp;C796</f>
        <v>2|ETBPB</v>
      </c>
    </row>
    <row r="797" customFormat="false" ht="15" hidden="false" customHeight="false" outlineLevel="0" collapsed="false">
      <c r="A797" s="11" t="n">
        <v>2</v>
      </c>
      <c r="B797" s="11" t="n">
        <v>288</v>
      </c>
      <c r="C797" s="11" t="s">
        <v>72</v>
      </c>
      <c r="D797" s="11" t="s">
        <v>132</v>
      </c>
      <c r="E797" s="11" t="s">
        <v>175</v>
      </c>
      <c r="F797" s="15" t="n">
        <v>285</v>
      </c>
      <c r="G797" s="15" t="n">
        <f aca="false">IF(I797=TRUE(),"",SUMIFS('Values (Both)'!$D$2:$D$63,'Values (Both)'!$E$2:$E$63,J797))</f>
        <v>3</v>
      </c>
      <c r="H797" s="16" t="n">
        <f aca="false">IF(I797=TRUE(),"",G797-F797)</f>
        <v>-282</v>
      </c>
      <c r="I797" s="17" t="b">
        <f aca="false">FALSE()</f>
        <v>0</v>
      </c>
      <c r="J797" s="13" t="str">
        <f aca="false">A797&amp;"|"&amp;C797</f>
        <v>2|SCG</v>
      </c>
    </row>
    <row r="798" customFormat="false" ht="15" hidden="false" customHeight="false" outlineLevel="0" collapsed="false">
      <c r="A798" s="11" t="n">
        <v>2</v>
      </c>
      <c r="B798" s="11" t="n">
        <v>289</v>
      </c>
      <c r="C798" s="11" t="s">
        <v>72</v>
      </c>
      <c r="D798" s="11" t="s">
        <v>132</v>
      </c>
      <c r="E798" s="11" t="s">
        <v>247</v>
      </c>
      <c r="F798" s="15" t="n">
        <v>300</v>
      </c>
      <c r="G798" s="15" t="n">
        <f aca="false">IF(I798=TRUE(),"",SUMIFS('Values (Both)'!$D$2:$D$63,'Values (Both)'!$E$2:$E$63,J798))</f>
        <v>3</v>
      </c>
      <c r="H798" s="16" t="n">
        <f aca="false">IF(I798=TRUE(),"",G798-F798)</f>
        <v>-297</v>
      </c>
      <c r="I798" s="17" t="b">
        <f aca="false">FALSE()</f>
        <v>0</v>
      </c>
      <c r="J798" s="13" t="str">
        <f aca="false">A798&amp;"|"&amp;C798</f>
        <v>2|SCG</v>
      </c>
    </row>
    <row r="799" customFormat="false" ht="15" hidden="false" customHeight="false" outlineLevel="0" collapsed="false">
      <c r="A799" s="11" t="n">
        <v>2</v>
      </c>
      <c r="B799" s="11" t="n">
        <v>290</v>
      </c>
      <c r="C799" s="11" t="s">
        <v>72</v>
      </c>
      <c r="D799" s="11" t="s">
        <v>132</v>
      </c>
      <c r="E799" s="11" t="s">
        <v>166</v>
      </c>
      <c r="F799" s="15" t="n">
        <v>300</v>
      </c>
      <c r="G799" s="15" t="n">
        <f aca="false">IF(I799=TRUE(),"",SUMIFS('Values (Both)'!$D$2:$D$63,'Values (Both)'!$E$2:$E$63,J799))</f>
        <v>3</v>
      </c>
      <c r="H799" s="16" t="n">
        <f aca="false">IF(I799=TRUE(),"",G799-F799)</f>
        <v>-297</v>
      </c>
      <c r="I799" s="17" t="b">
        <f aca="false">FALSE()</f>
        <v>0</v>
      </c>
      <c r="J799" s="13" t="str">
        <f aca="false">A799&amp;"|"&amp;C799</f>
        <v>2|SCG</v>
      </c>
    </row>
    <row r="800" customFormat="false" ht="15" hidden="false" customHeight="false" outlineLevel="0" collapsed="false">
      <c r="A800" s="11" t="n">
        <v>2</v>
      </c>
      <c r="B800" s="11" t="n">
        <v>291</v>
      </c>
      <c r="C800" s="11" t="s">
        <v>72</v>
      </c>
      <c r="D800" s="11" t="s">
        <v>132</v>
      </c>
      <c r="E800" s="11" t="s">
        <v>166</v>
      </c>
      <c r="F800" s="15" t="n">
        <v>350</v>
      </c>
      <c r="G800" s="15" t="n">
        <f aca="false">IF(I800=TRUE(),"",SUMIFS('Values (Both)'!$D$2:$D$63,'Values (Both)'!$E$2:$E$63,J800))</f>
        <v>3</v>
      </c>
      <c r="H800" s="16" t="n">
        <f aca="false">IF(I800=TRUE(),"",G800-F800)</f>
        <v>-347</v>
      </c>
      <c r="I800" s="17" t="b">
        <f aca="false">FALSE()</f>
        <v>0</v>
      </c>
      <c r="J800" s="13" t="str">
        <f aca="false">A800&amp;"|"&amp;C800</f>
        <v>2|SCG</v>
      </c>
    </row>
    <row r="801" customFormat="false" ht="15" hidden="false" customHeight="false" outlineLevel="0" collapsed="false">
      <c r="A801" s="11" t="n">
        <v>2</v>
      </c>
      <c r="B801" s="11" t="n">
        <v>292</v>
      </c>
      <c r="C801" s="11" t="s">
        <v>94</v>
      </c>
      <c r="D801" s="11" t="s">
        <v>142</v>
      </c>
      <c r="E801" s="11" t="s">
        <v>273</v>
      </c>
      <c r="F801" s="15" t="n">
        <v>351</v>
      </c>
      <c r="G801" s="15" t="n">
        <f aca="false">IF(I801=TRUE(),"",SUMIFS('Values (Both)'!$D$2:$D$63,'Values (Both)'!$E$2:$E$63,J801))</f>
        <v>2870</v>
      </c>
      <c r="H801" s="16" t="n">
        <f aca="false">IF(I801=TRUE(),"",G801-F801)</f>
        <v>2519</v>
      </c>
      <c r="I801" s="17" t="b">
        <f aca="false">FALSE()</f>
        <v>0</v>
      </c>
      <c r="J801" s="13" t="str">
        <f aca="false">A801&amp;"|"&amp;C801</f>
        <v>2|B200PE</v>
      </c>
    </row>
    <row r="802" customFormat="false" ht="15" hidden="false" customHeight="false" outlineLevel="0" collapsed="false">
      <c r="A802" s="11" t="n">
        <v>2</v>
      </c>
      <c r="B802" s="11" t="n">
        <v>293</v>
      </c>
      <c r="C802" s="11" t="s">
        <v>72</v>
      </c>
      <c r="D802" s="11" t="s">
        <v>132</v>
      </c>
      <c r="E802" s="11" t="s">
        <v>175</v>
      </c>
      <c r="F802" s="15" t="n">
        <v>285</v>
      </c>
      <c r="G802" s="15" t="n">
        <f aca="false">IF(I802=TRUE(),"",SUMIFS('Values (Both)'!$D$2:$D$63,'Values (Both)'!$E$2:$E$63,J802))</f>
        <v>3</v>
      </c>
      <c r="H802" s="16" t="n">
        <f aca="false">IF(I802=TRUE(),"",G802-F802)</f>
        <v>-282</v>
      </c>
      <c r="I802" s="17" t="b">
        <f aca="false">FALSE()</f>
        <v>0</v>
      </c>
      <c r="J802" s="13" t="str">
        <f aca="false">A802&amp;"|"&amp;C802</f>
        <v>2|SCG</v>
      </c>
    </row>
    <row r="803" customFormat="false" ht="15" hidden="false" customHeight="false" outlineLevel="0" collapsed="false">
      <c r="A803" s="11" t="n">
        <v>2</v>
      </c>
      <c r="B803" s="11" t="n">
        <v>294</v>
      </c>
      <c r="C803" s="11" t="s">
        <v>72</v>
      </c>
      <c r="D803" s="11" t="s">
        <v>132</v>
      </c>
      <c r="E803" s="11" t="s">
        <v>166</v>
      </c>
      <c r="F803" s="15" t="n">
        <v>195</v>
      </c>
      <c r="G803" s="15" t="n">
        <f aca="false">IF(I803=TRUE(),"",SUMIFS('Values (Both)'!$D$2:$D$63,'Values (Both)'!$E$2:$E$63,J803))</f>
        <v>3</v>
      </c>
      <c r="H803" s="16" t="n">
        <f aca="false">IF(I803=TRUE(),"",G803-F803)</f>
        <v>-192</v>
      </c>
      <c r="I803" s="17" t="b">
        <f aca="false">FALSE()</f>
        <v>0</v>
      </c>
      <c r="J803" s="13" t="str">
        <f aca="false">A803&amp;"|"&amp;C803</f>
        <v>2|SCG</v>
      </c>
    </row>
    <row r="804" customFormat="false" ht="15" hidden="false" customHeight="false" outlineLevel="0" collapsed="false">
      <c r="A804" s="11" t="n">
        <v>2</v>
      </c>
      <c r="B804" s="11" t="n">
        <v>295</v>
      </c>
      <c r="C804" s="11" t="s">
        <v>72</v>
      </c>
      <c r="D804" s="11" t="s">
        <v>132</v>
      </c>
      <c r="E804" s="11" t="s">
        <v>166</v>
      </c>
      <c r="F804" s="15" t="n">
        <v>265</v>
      </c>
      <c r="G804" s="15" t="n">
        <f aca="false">IF(I804=TRUE(),"",SUMIFS('Values (Both)'!$D$2:$D$63,'Values (Both)'!$E$2:$E$63,J804))</f>
        <v>3</v>
      </c>
      <c r="H804" s="16" t="n">
        <f aca="false">IF(I804=TRUE(),"",G804-F804)</f>
        <v>-262</v>
      </c>
      <c r="I804" s="17" t="b">
        <f aca="false">FALSE()</f>
        <v>0</v>
      </c>
      <c r="J804" s="13" t="str">
        <f aca="false">A804&amp;"|"&amp;C804</f>
        <v>2|SCG</v>
      </c>
    </row>
    <row r="805" customFormat="false" ht="15" hidden="false" customHeight="false" outlineLevel="0" collapsed="false">
      <c r="A805" s="11" t="n">
        <v>2</v>
      </c>
      <c r="B805" s="11" t="n">
        <v>296</v>
      </c>
      <c r="C805" s="11" t="s">
        <v>72</v>
      </c>
      <c r="D805" s="11" t="s">
        <v>132</v>
      </c>
      <c r="E805" s="11" t="s">
        <v>270</v>
      </c>
      <c r="F805" s="15" t="n">
        <v>310</v>
      </c>
      <c r="G805" s="15" t="n">
        <f aca="false">IF(I805=TRUE(),"",SUMIFS('Values (Both)'!$D$2:$D$63,'Values (Both)'!$E$2:$E$63,J805))</f>
        <v>3</v>
      </c>
      <c r="H805" s="16" t="n">
        <f aca="false">IF(I805=TRUE(),"",G805-F805)</f>
        <v>-307</v>
      </c>
      <c r="I805" s="17" t="b">
        <f aca="false">FALSE()</f>
        <v>0</v>
      </c>
      <c r="J805" s="13" t="str">
        <f aca="false">A805&amp;"|"&amp;C805</f>
        <v>2|SCG</v>
      </c>
    </row>
    <row r="806" customFormat="false" ht="15" hidden="false" customHeight="false" outlineLevel="0" collapsed="false">
      <c r="A806" s="11" t="n">
        <v>2</v>
      </c>
      <c r="B806" s="11" t="n">
        <v>297</v>
      </c>
      <c r="C806" s="11" t="s">
        <v>72</v>
      </c>
      <c r="D806" s="11" t="s">
        <v>132</v>
      </c>
      <c r="E806" s="11" t="s">
        <v>230</v>
      </c>
      <c r="F806" s="15" t="n">
        <v>310</v>
      </c>
      <c r="G806" s="15" t="n">
        <f aca="false">IF(I806=TRUE(),"",SUMIFS('Values (Both)'!$D$2:$D$63,'Values (Both)'!$E$2:$E$63,J806))</f>
        <v>3</v>
      </c>
      <c r="H806" s="16" t="n">
        <f aca="false">IF(I806=TRUE(),"",G806-F806)</f>
        <v>-307</v>
      </c>
      <c r="I806" s="17" t="b">
        <f aca="false">FALSE()</f>
        <v>0</v>
      </c>
      <c r="J806" s="13" t="str">
        <f aca="false">A806&amp;"|"&amp;C806</f>
        <v>2|SCG</v>
      </c>
    </row>
    <row r="807" customFormat="false" ht="15" hidden="false" customHeight="false" outlineLevel="0" collapsed="false">
      <c r="A807" s="11" t="n">
        <v>2</v>
      </c>
      <c r="B807" s="11" t="n">
        <v>298</v>
      </c>
      <c r="C807" s="11" t="s">
        <v>82</v>
      </c>
      <c r="D807" s="11" t="s">
        <v>142</v>
      </c>
      <c r="E807" s="11" t="s">
        <v>270</v>
      </c>
      <c r="F807" s="15" t="n">
        <v>300</v>
      </c>
      <c r="G807" s="15" t="n">
        <f aca="false">IF(I807=TRUE(),"",SUMIFS('Values (Both)'!$D$2:$D$63,'Values (Both)'!$E$2:$E$63,J807))</f>
        <v>697</v>
      </c>
      <c r="H807" s="16" t="n">
        <f aca="false">IF(I807=TRUE(),"",G807-F807)</f>
        <v>397</v>
      </c>
      <c r="I807" s="17" t="b">
        <f aca="false">FALSE()</f>
        <v>0</v>
      </c>
      <c r="J807" s="13" t="str">
        <f aca="false">A807&amp;"|"&amp;C807</f>
        <v>2|B100PB</v>
      </c>
    </row>
    <row r="808" customFormat="false" ht="15" hidden="false" customHeight="false" outlineLevel="0" collapsed="false">
      <c r="A808" s="11" t="n">
        <v>2</v>
      </c>
      <c r="B808" s="11" t="n">
        <v>299</v>
      </c>
      <c r="C808" s="11" t="s">
        <v>72</v>
      </c>
      <c r="D808" s="11" t="s">
        <v>132</v>
      </c>
      <c r="E808" s="11" t="s">
        <v>166</v>
      </c>
      <c r="F808" s="15" t="n">
        <v>210</v>
      </c>
      <c r="G808" s="15" t="n">
        <f aca="false">IF(I808=TRUE(),"",SUMIFS('Values (Both)'!$D$2:$D$63,'Values (Both)'!$E$2:$E$63,J808))</f>
        <v>3</v>
      </c>
      <c r="H808" s="16" t="n">
        <f aca="false">IF(I808=TRUE(),"",G808-F808)</f>
        <v>-207</v>
      </c>
      <c r="I808" s="17" t="b">
        <f aca="false">FALSE()</f>
        <v>0</v>
      </c>
      <c r="J808" s="13" t="str">
        <f aca="false">A808&amp;"|"&amp;C808</f>
        <v>2|SCG</v>
      </c>
    </row>
    <row r="809" customFormat="false" ht="15" hidden="false" customHeight="false" outlineLevel="0" collapsed="false">
      <c r="A809" s="11" t="n">
        <v>2</v>
      </c>
      <c r="B809" s="11" t="n">
        <v>300</v>
      </c>
      <c r="C809" s="11" t="s">
        <v>74</v>
      </c>
      <c r="D809" s="11" t="s">
        <v>184</v>
      </c>
      <c r="E809" s="11" t="s">
        <v>247</v>
      </c>
      <c r="F809" s="15" t="n">
        <v>275</v>
      </c>
      <c r="G809" s="15" t="n">
        <f aca="false">IF(I809=TRUE(),"",SUMIFS('Values (Both)'!$D$2:$D$63,'Values (Both)'!$E$2:$E$63,J809))</f>
        <v>130</v>
      </c>
      <c r="H809" s="16" t="n">
        <f aca="false">IF(I809=TRUE(),"",G809-F809)</f>
        <v>-145</v>
      </c>
      <c r="I809" s="17" t="b">
        <f aca="false">FALSE()</f>
        <v>0</v>
      </c>
      <c r="J809" s="13" t="str">
        <f aca="false">A809&amp;"|"&amp;C809</f>
        <v>2|ETBDR</v>
      </c>
    </row>
    <row r="810" customFormat="false" ht="15" hidden="false" customHeight="false" outlineLevel="0" collapsed="false">
      <c r="A810" s="11" t="n">
        <v>2</v>
      </c>
      <c r="B810" s="11" t="n">
        <v>301</v>
      </c>
      <c r="C810" s="11" t="s">
        <v>72</v>
      </c>
      <c r="D810" s="11" t="s">
        <v>132</v>
      </c>
      <c r="E810" s="11" t="s">
        <v>273</v>
      </c>
      <c r="F810" s="15" t="n">
        <v>210</v>
      </c>
      <c r="G810" s="15" t="n">
        <f aca="false">IF(I810=TRUE(),"",SUMIFS('Values (Both)'!$D$2:$D$63,'Values (Both)'!$E$2:$E$63,J810))</f>
        <v>3</v>
      </c>
      <c r="H810" s="16" t="n">
        <f aca="false">IF(I810=TRUE(),"",G810-F810)</f>
        <v>-207</v>
      </c>
      <c r="I810" s="17" t="b">
        <f aca="false">FALSE()</f>
        <v>0</v>
      </c>
      <c r="J810" s="13" t="str">
        <f aca="false">A810&amp;"|"&amp;C810</f>
        <v>2|SCG</v>
      </c>
    </row>
    <row r="811" customFormat="false" ht="15" hidden="false" customHeight="false" outlineLevel="0" collapsed="false">
      <c r="A811" s="11" t="n">
        <v>2</v>
      </c>
      <c r="B811" s="11" t="n">
        <v>302</v>
      </c>
      <c r="C811" s="11" t="s">
        <v>72</v>
      </c>
      <c r="D811" s="11" t="s">
        <v>132</v>
      </c>
      <c r="E811" s="11" t="s">
        <v>274</v>
      </c>
      <c r="F811" s="15" t="n">
        <v>255</v>
      </c>
      <c r="G811" s="15" t="n">
        <f aca="false">IF(I811=TRUE(),"",SUMIFS('Values (Both)'!$D$2:$D$63,'Values (Both)'!$E$2:$E$63,J811))</f>
        <v>3</v>
      </c>
      <c r="H811" s="16" t="n">
        <f aca="false">IF(I811=TRUE(),"",G811-F811)</f>
        <v>-252</v>
      </c>
      <c r="I811" s="17" t="b">
        <f aca="false">FALSE()</f>
        <v>0</v>
      </c>
      <c r="J811" s="13" t="str">
        <f aca="false">A811&amp;"|"&amp;C811</f>
        <v>2|SCG</v>
      </c>
    </row>
    <row r="812" customFormat="false" ht="15" hidden="false" customHeight="false" outlineLevel="0" collapsed="false">
      <c r="A812" s="11" t="n">
        <v>2</v>
      </c>
      <c r="B812" s="11" t="n">
        <v>303</v>
      </c>
      <c r="C812" s="11" t="s">
        <v>90</v>
      </c>
      <c r="D812" s="11" t="s">
        <v>142</v>
      </c>
      <c r="E812" s="11" t="s">
        <v>270</v>
      </c>
      <c r="F812" s="15" t="n">
        <v>285</v>
      </c>
      <c r="G812" s="15" t="n">
        <f aca="false">IF(I812=TRUE(),"",SUMIFS('Values (Both)'!$D$2:$D$63,'Values (Both)'!$E$2:$E$63,J812))</f>
        <v>1300</v>
      </c>
      <c r="H812" s="16" t="n">
        <f aca="false">IF(I812=TRUE(),"",G812-F812)</f>
        <v>1015</v>
      </c>
      <c r="I812" s="17" t="b">
        <f aca="false">FALSE()</f>
        <v>0</v>
      </c>
      <c r="J812" s="13" t="str">
        <f aca="false">A812&amp;"|"&amp;C812</f>
        <v>2|B100OBF</v>
      </c>
    </row>
    <row r="813" customFormat="false" ht="15" hidden="false" customHeight="false" outlineLevel="0" collapsed="false">
      <c r="A813" s="11" t="n">
        <v>2</v>
      </c>
      <c r="B813" s="11" t="n">
        <v>304</v>
      </c>
      <c r="C813" s="11" t="s">
        <v>72</v>
      </c>
      <c r="D813" s="11" t="s">
        <v>132</v>
      </c>
      <c r="E813" s="11" t="s">
        <v>264</v>
      </c>
      <c r="F813" s="15" t="n">
        <v>65</v>
      </c>
      <c r="G813" s="15" t="n">
        <f aca="false">IF(I813=TRUE(),"",SUMIFS('Values (Both)'!$D$2:$D$63,'Values (Both)'!$E$2:$E$63,J813))</f>
        <v>3</v>
      </c>
      <c r="H813" s="16" t="n">
        <f aca="false">IF(I813=TRUE(),"",G813-F813)</f>
        <v>-62</v>
      </c>
      <c r="I813" s="17" t="b">
        <f aca="false">FALSE()</f>
        <v>0</v>
      </c>
      <c r="J813" s="13" t="str">
        <f aca="false">A813&amp;"|"&amp;C813</f>
        <v>2|SCG</v>
      </c>
    </row>
    <row r="814" customFormat="false" ht="15" hidden="false" customHeight="false" outlineLevel="0" collapsed="false">
      <c r="A814" s="11" t="n">
        <v>2</v>
      </c>
      <c r="B814" s="11" t="n">
        <v>305</v>
      </c>
      <c r="C814" s="11" t="s">
        <v>72</v>
      </c>
      <c r="D814" s="11" t="s">
        <v>132</v>
      </c>
      <c r="E814" s="11" t="s">
        <v>247</v>
      </c>
      <c r="F814" s="15" t="n">
        <v>235</v>
      </c>
      <c r="G814" s="15" t="n">
        <f aca="false">IF(I814=TRUE(),"",SUMIFS('Values (Both)'!$D$2:$D$63,'Values (Both)'!$E$2:$E$63,J814))</f>
        <v>3</v>
      </c>
      <c r="H814" s="16" t="n">
        <f aca="false">IF(I814=TRUE(),"",G814-F814)</f>
        <v>-232</v>
      </c>
      <c r="I814" s="17" t="b">
        <f aca="false">FALSE()</f>
        <v>0</v>
      </c>
      <c r="J814" s="13" t="str">
        <f aca="false">A814&amp;"|"&amp;C814</f>
        <v>2|SCG</v>
      </c>
    </row>
    <row r="815" customFormat="false" ht="15" hidden="false" customHeight="false" outlineLevel="0" collapsed="false">
      <c r="A815" s="11" t="n">
        <v>2</v>
      </c>
      <c r="B815" s="11" t="n">
        <v>306</v>
      </c>
      <c r="C815" s="11" t="s">
        <v>72</v>
      </c>
      <c r="D815" s="11" t="s">
        <v>132</v>
      </c>
      <c r="E815" s="11" t="s">
        <v>272</v>
      </c>
      <c r="F815" s="15" t="n">
        <v>229</v>
      </c>
      <c r="G815" s="15" t="n">
        <f aca="false">IF(I815=TRUE(),"",SUMIFS('Values (Both)'!$D$2:$D$63,'Values (Both)'!$E$2:$E$63,J815))</f>
        <v>3</v>
      </c>
      <c r="H815" s="16" t="n">
        <f aca="false">IF(I815=TRUE(),"",G815-F815)</f>
        <v>-226</v>
      </c>
      <c r="I815" s="17" t="b">
        <f aca="false">FALSE()</f>
        <v>0</v>
      </c>
      <c r="J815" s="13" t="str">
        <f aca="false">A815&amp;"|"&amp;C815</f>
        <v>2|SCG</v>
      </c>
    </row>
    <row r="816" customFormat="false" ht="15" hidden="false" customHeight="false" outlineLevel="0" collapsed="false">
      <c r="A816" s="11" t="n">
        <v>2</v>
      </c>
      <c r="B816" s="11" t="n">
        <v>307</v>
      </c>
      <c r="C816" s="11" t="s">
        <v>80</v>
      </c>
      <c r="D816" s="11" t="s">
        <v>142</v>
      </c>
      <c r="E816" s="11" t="s">
        <v>272</v>
      </c>
      <c r="F816" s="15" t="n">
        <v>285</v>
      </c>
      <c r="G816" s="15" t="n">
        <f aca="false">IF(I816=TRUE(),"",SUMIFS('Values (Both)'!$D$2:$D$63,'Values (Both)'!$E$2:$E$63,J816))</f>
        <v>860</v>
      </c>
      <c r="H816" s="16" t="n">
        <f aca="false">IF(I816=TRUE(),"",G816-F816)</f>
        <v>575</v>
      </c>
      <c r="I816" s="17" t="b">
        <f aca="false">FALSE()</f>
        <v>0</v>
      </c>
      <c r="J816" s="13" t="str">
        <f aca="false">A816&amp;"|"&amp;C816</f>
        <v>2|B100SS</v>
      </c>
    </row>
    <row r="817" customFormat="false" ht="15" hidden="false" customHeight="false" outlineLevel="0" collapsed="false">
      <c r="A817" s="11" t="n">
        <v>2</v>
      </c>
      <c r="B817" s="11" t="n">
        <v>308</v>
      </c>
      <c r="C817" s="11" t="s">
        <v>72</v>
      </c>
      <c r="D817" s="11" t="s">
        <v>132</v>
      </c>
      <c r="E817" s="11" t="s">
        <v>275</v>
      </c>
      <c r="F817" s="15" t="n">
        <v>219</v>
      </c>
      <c r="G817" s="15" t="n">
        <f aca="false">IF(I817=TRUE(),"",SUMIFS('Values (Both)'!$D$2:$D$63,'Values (Both)'!$E$2:$E$63,J817))</f>
        <v>3</v>
      </c>
      <c r="H817" s="16" t="n">
        <f aca="false">IF(I817=TRUE(),"",G817-F817)</f>
        <v>-216</v>
      </c>
      <c r="I817" s="17" t="b">
        <f aca="false">FALSE()</f>
        <v>0</v>
      </c>
      <c r="J817" s="13" t="str">
        <f aca="false">A817&amp;"|"&amp;C817</f>
        <v>2|SCG</v>
      </c>
    </row>
    <row r="818" customFormat="false" ht="15" hidden="false" customHeight="false" outlineLevel="0" collapsed="false">
      <c r="A818" s="11" t="n">
        <v>2</v>
      </c>
      <c r="B818" s="11" t="n">
        <v>309</v>
      </c>
      <c r="C818" s="11" t="s">
        <v>72</v>
      </c>
      <c r="D818" s="11" t="s">
        <v>132</v>
      </c>
      <c r="E818" s="11" t="s">
        <v>247</v>
      </c>
      <c r="F818" s="15" t="n">
        <v>249</v>
      </c>
      <c r="G818" s="15" t="n">
        <f aca="false">IF(I818=TRUE(),"",SUMIFS('Values (Both)'!$D$2:$D$63,'Values (Both)'!$E$2:$E$63,J818))</f>
        <v>3</v>
      </c>
      <c r="H818" s="16" t="n">
        <f aca="false">IF(I818=TRUE(),"",G818-F818)</f>
        <v>-246</v>
      </c>
      <c r="I818" s="17" t="b">
        <f aca="false">FALSE()</f>
        <v>0</v>
      </c>
      <c r="J818" s="13" t="str">
        <f aca="false">A818&amp;"|"&amp;C818</f>
        <v>2|SCG</v>
      </c>
    </row>
    <row r="819" customFormat="false" ht="15" hidden="false" customHeight="false" outlineLevel="0" collapsed="false">
      <c r="A819" s="11" t="n">
        <v>2</v>
      </c>
      <c r="B819" s="11" t="n">
        <v>310</v>
      </c>
      <c r="C819" s="11" t="s">
        <v>80</v>
      </c>
      <c r="D819" s="11" t="s">
        <v>142</v>
      </c>
      <c r="E819" s="11" t="s">
        <v>230</v>
      </c>
      <c r="F819" s="15" t="n">
        <v>264</v>
      </c>
      <c r="G819" s="15" t="n">
        <f aca="false">IF(I819=TRUE(),"",SUMIFS('Values (Both)'!$D$2:$D$63,'Values (Both)'!$E$2:$E$63,J819))</f>
        <v>860</v>
      </c>
      <c r="H819" s="16" t="n">
        <f aca="false">IF(I819=TRUE(),"",G819-F819)</f>
        <v>596</v>
      </c>
      <c r="I819" s="17" t="b">
        <f aca="false">FALSE()</f>
        <v>0</v>
      </c>
      <c r="J819" s="13" t="str">
        <f aca="false">A819&amp;"|"&amp;C819</f>
        <v>2|B100SS</v>
      </c>
    </row>
    <row r="820" customFormat="false" ht="15" hidden="false" customHeight="false" outlineLevel="0" collapsed="false">
      <c r="A820" s="11" t="n">
        <v>2</v>
      </c>
      <c r="B820" s="11" t="n">
        <v>311</v>
      </c>
      <c r="C820" s="11" t="s">
        <v>72</v>
      </c>
      <c r="D820" s="11" t="s">
        <v>132</v>
      </c>
      <c r="E820" s="11" t="s">
        <v>276</v>
      </c>
      <c r="F820" s="15" t="n">
        <v>68</v>
      </c>
      <c r="G820" s="15" t="n">
        <f aca="false">IF(I820=TRUE(),"",SUMIFS('Values (Both)'!$D$2:$D$63,'Values (Both)'!$E$2:$E$63,J820))</f>
        <v>3</v>
      </c>
      <c r="H820" s="16" t="n">
        <f aca="false">IF(I820=TRUE(),"",G820-F820)</f>
        <v>-65</v>
      </c>
      <c r="I820" s="17" t="b">
        <f aca="false">FALSE()</f>
        <v>0</v>
      </c>
      <c r="J820" s="13" t="str">
        <f aca="false">A820&amp;"|"&amp;C820</f>
        <v>2|SCG</v>
      </c>
    </row>
    <row r="821" customFormat="false" ht="15" hidden="false" customHeight="false" outlineLevel="0" collapsed="false">
      <c r="A821" s="11" t="n">
        <v>2</v>
      </c>
      <c r="B821" s="11" t="n">
        <v>312</v>
      </c>
      <c r="C821" s="11" t="s">
        <v>72</v>
      </c>
      <c r="D821" s="11" t="s">
        <v>132</v>
      </c>
      <c r="E821" s="11" t="s">
        <v>275</v>
      </c>
      <c r="F821" s="15" t="n">
        <v>222</v>
      </c>
      <c r="G821" s="15" t="n">
        <f aca="false">IF(I821=TRUE(),"",SUMIFS('Values (Both)'!$D$2:$D$63,'Values (Both)'!$E$2:$E$63,J821))</f>
        <v>3</v>
      </c>
      <c r="H821" s="16" t="n">
        <f aca="false">IF(I821=TRUE(),"",G821-F821)</f>
        <v>-219</v>
      </c>
      <c r="I821" s="17" t="b">
        <f aca="false">FALSE()</f>
        <v>0</v>
      </c>
      <c r="J821" s="13" t="str">
        <f aca="false">A821&amp;"|"&amp;C821</f>
        <v>2|SCG</v>
      </c>
    </row>
    <row r="822" customFormat="false" ht="15" hidden="false" customHeight="false" outlineLevel="0" collapsed="false">
      <c r="A822" s="11" t="n">
        <v>2</v>
      </c>
      <c r="B822" s="11" t="n">
        <v>313</v>
      </c>
      <c r="C822" s="11" t="s">
        <v>72</v>
      </c>
      <c r="D822" s="11" t="s">
        <v>132</v>
      </c>
      <c r="E822" s="11" t="s">
        <v>264</v>
      </c>
      <c r="F822" s="15" t="n">
        <v>205</v>
      </c>
      <c r="G822" s="15" t="n">
        <f aca="false">IF(I822=TRUE(),"",SUMIFS('Values (Both)'!$D$2:$D$63,'Values (Both)'!$E$2:$E$63,J822))</f>
        <v>3</v>
      </c>
      <c r="H822" s="16" t="n">
        <f aca="false">IF(I822=TRUE(),"",G822-F822)</f>
        <v>-202</v>
      </c>
      <c r="I822" s="17" t="b">
        <f aca="false">FALSE()</f>
        <v>0</v>
      </c>
      <c r="J822" s="13" t="str">
        <f aca="false">A822&amp;"|"&amp;C822</f>
        <v>2|SCG</v>
      </c>
    </row>
    <row r="823" customFormat="false" ht="15" hidden="false" customHeight="false" outlineLevel="0" collapsed="false">
      <c r="A823" s="11" t="n">
        <v>2</v>
      </c>
      <c r="B823" s="11" t="n">
        <v>314</v>
      </c>
      <c r="C823" s="11" t="s">
        <v>72</v>
      </c>
      <c r="D823" s="11" t="s">
        <v>132</v>
      </c>
      <c r="E823" s="11" t="s">
        <v>270</v>
      </c>
      <c r="F823" s="15" t="n">
        <v>235</v>
      </c>
      <c r="G823" s="15" t="n">
        <f aca="false">IF(I823=TRUE(),"",SUMIFS('Values (Both)'!$D$2:$D$63,'Values (Both)'!$E$2:$E$63,J823))</f>
        <v>3</v>
      </c>
      <c r="H823" s="16" t="n">
        <f aca="false">IF(I823=TRUE(),"",G823-F823)</f>
        <v>-232</v>
      </c>
      <c r="I823" s="17" t="b">
        <f aca="false">FALSE()</f>
        <v>0</v>
      </c>
      <c r="J823" s="13" t="str">
        <f aca="false">A823&amp;"|"&amp;C823</f>
        <v>2|SCG</v>
      </c>
    </row>
    <row r="824" customFormat="false" ht="15" hidden="false" customHeight="false" outlineLevel="0" collapsed="false">
      <c r="A824" s="11" t="n">
        <v>2</v>
      </c>
      <c r="B824" s="11" t="n">
        <v>315</v>
      </c>
      <c r="C824" s="11" t="s">
        <v>72</v>
      </c>
      <c r="D824" s="11" t="s">
        <v>132</v>
      </c>
      <c r="E824" s="11" t="s">
        <v>270</v>
      </c>
      <c r="F824" s="15" t="n">
        <v>249</v>
      </c>
      <c r="G824" s="15" t="n">
        <f aca="false">IF(I824=TRUE(),"",SUMIFS('Values (Both)'!$D$2:$D$63,'Values (Both)'!$E$2:$E$63,J824))</f>
        <v>3</v>
      </c>
      <c r="H824" s="16" t="n">
        <f aca="false">IF(I824=TRUE(),"",G824-F824)</f>
        <v>-246</v>
      </c>
      <c r="I824" s="17" t="b">
        <f aca="false">FALSE()</f>
        <v>0</v>
      </c>
      <c r="J824" s="13" t="str">
        <f aca="false">A824&amp;"|"&amp;C824</f>
        <v>2|SCG</v>
      </c>
    </row>
    <row r="825" customFormat="false" ht="15" hidden="false" customHeight="false" outlineLevel="0" collapsed="false">
      <c r="A825" s="11" t="n">
        <v>2</v>
      </c>
      <c r="B825" s="11" t="n">
        <v>316</v>
      </c>
      <c r="C825" s="11" t="s">
        <v>72</v>
      </c>
      <c r="D825" s="11" t="s">
        <v>132</v>
      </c>
      <c r="E825" s="11" t="s">
        <v>270</v>
      </c>
      <c r="F825" s="15" t="n">
        <v>249</v>
      </c>
      <c r="G825" s="15" t="n">
        <f aca="false">IF(I825=TRUE(),"",SUMIFS('Values (Both)'!$D$2:$D$63,'Values (Both)'!$E$2:$E$63,J825))</f>
        <v>3</v>
      </c>
      <c r="H825" s="16" t="n">
        <f aca="false">IF(I825=TRUE(),"",G825-F825)</f>
        <v>-246</v>
      </c>
      <c r="I825" s="17" t="b">
        <f aca="false">FALSE()</f>
        <v>0</v>
      </c>
      <c r="J825" s="13" t="str">
        <f aca="false">A825&amp;"|"&amp;C825</f>
        <v>2|SCG</v>
      </c>
    </row>
    <row r="826" customFormat="false" ht="15" hidden="false" customHeight="false" outlineLevel="0" collapsed="false">
      <c r="A826" s="11" t="n">
        <v>2</v>
      </c>
      <c r="B826" s="11" t="n">
        <v>317</v>
      </c>
      <c r="C826" s="11" t="s">
        <v>72</v>
      </c>
      <c r="D826" s="11" t="s">
        <v>132</v>
      </c>
      <c r="E826" s="11" t="s">
        <v>270</v>
      </c>
      <c r="F826" s="15" t="n">
        <v>259</v>
      </c>
      <c r="G826" s="15" t="n">
        <f aca="false">IF(I826=TRUE(),"",SUMIFS('Values (Both)'!$D$2:$D$63,'Values (Both)'!$E$2:$E$63,J826))</f>
        <v>3</v>
      </c>
      <c r="H826" s="16" t="n">
        <f aca="false">IF(I826=TRUE(),"",G826-F826)</f>
        <v>-256</v>
      </c>
      <c r="I826" s="17" t="b">
        <f aca="false">FALSE()</f>
        <v>0</v>
      </c>
      <c r="J826" s="13" t="str">
        <f aca="false">A826&amp;"|"&amp;C826</f>
        <v>2|SCG</v>
      </c>
    </row>
    <row r="827" customFormat="false" ht="15" hidden="false" customHeight="false" outlineLevel="0" collapsed="false">
      <c r="A827" s="11" t="n">
        <v>2</v>
      </c>
      <c r="B827" s="11" t="n">
        <v>318</v>
      </c>
      <c r="C827" s="11" t="s">
        <v>72</v>
      </c>
      <c r="D827" s="11" t="s">
        <v>132</v>
      </c>
      <c r="E827" s="11" t="s">
        <v>270</v>
      </c>
      <c r="F827" s="15" t="n">
        <v>292</v>
      </c>
      <c r="G827" s="15" t="n">
        <f aca="false">IF(I827=TRUE(),"",SUMIFS('Values (Both)'!$D$2:$D$63,'Values (Both)'!$E$2:$E$63,J827))</f>
        <v>3</v>
      </c>
      <c r="H827" s="16" t="n">
        <f aca="false">IF(I827=TRUE(),"",G827-F827)</f>
        <v>-289</v>
      </c>
      <c r="I827" s="17" t="b">
        <f aca="false">FALSE()</f>
        <v>0</v>
      </c>
      <c r="J827" s="13" t="str">
        <f aca="false">A827&amp;"|"&amp;C827</f>
        <v>2|SCG</v>
      </c>
    </row>
    <row r="828" customFormat="false" ht="15" hidden="false" customHeight="false" outlineLevel="0" collapsed="false">
      <c r="A828" s="11" t="n">
        <v>2</v>
      </c>
      <c r="B828" s="11" t="n">
        <v>319</v>
      </c>
      <c r="C828" s="11" t="s">
        <v>74</v>
      </c>
      <c r="D828" s="11" t="s">
        <v>184</v>
      </c>
      <c r="E828" s="11" t="s">
        <v>272</v>
      </c>
      <c r="F828" s="15" t="n">
        <v>340</v>
      </c>
      <c r="G828" s="15" t="n">
        <f aca="false">IF(I828=TRUE(),"",SUMIFS('Values (Both)'!$D$2:$D$63,'Values (Both)'!$E$2:$E$63,J828))</f>
        <v>130</v>
      </c>
      <c r="H828" s="16" t="n">
        <f aca="false">IF(I828=TRUE(),"",G828-F828)</f>
        <v>-210</v>
      </c>
      <c r="I828" s="17" t="b">
        <f aca="false">FALSE()</f>
        <v>0</v>
      </c>
      <c r="J828" s="13" t="str">
        <f aca="false">A828&amp;"|"&amp;C828</f>
        <v>2|ETBDR</v>
      </c>
    </row>
    <row r="829" customFormat="false" ht="15" hidden="false" customHeight="false" outlineLevel="0" collapsed="false">
      <c r="A829" s="11" t="n">
        <v>2</v>
      </c>
      <c r="B829" s="11" t="n">
        <v>320</v>
      </c>
      <c r="C829" s="11" t="s">
        <v>72</v>
      </c>
      <c r="D829" s="11" t="s">
        <v>132</v>
      </c>
      <c r="E829" s="11" t="s">
        <v>273</v>
      </c>
      <c r="F829" s="15" t="n">
        <v>269</v>
      </c>
      <c r="G829" s="15" t="n">
        <f aca="false">IF(I829=TRUE(),"",SUMIFS('Values (Both)'!$D$2:$D$63,'Values (Both)'!$E$2:$E$63,J829))</f>
        <v>3</v>
      </c>
      <c r="H829" s="16" t="n">
        <f aca="false">IF(I829=TRUE(),"",G829-F829)</f>
        <v>-266</v>
      </c>
      <c r="I829" s="17" t="b">
        <f aca="false">FALSE()</f>
        <v>0</v>
      </c>
      <c r="J829" s="13" t="str">
        <f aca="false">A829&amp;"|"&amp;C829</f>
        <v>2|SCG</v>
      </c>
    </row>
    <row r="830" customFormat="false" ht="15" hidden="false" customHeight="false" outlineLevel="0" collapsed="false">
      <c r="A830" s="11" t="n">
        <v>2</v>
      </c>
      <c r="B830" s="11" t="n">
        <v>321</v>
      </c>
      <c r="C830" s="11" t="s">
        <v>72</v>
      </c>
      <c r="D830" s="11" t="s">
        <v>132</v>
      </c>
      <c r="E830" s="11" t="s">
        <v>264</v>
      </c>
      <c r="F830" s="15" t="n">
        <v>227</v>
      </c>
      <c r="G830" s="15" t="n">
        <f aca="false">IF(I830=TRUE(),"",SUMIFS('Values (Both)'!$D$2:$D$63,'Values (Both)'!$E$2:$E$63,J830))</f>
        <v>3</v>
      </c>
      <c r="H830" s="16" t="n">
        <f aca="false">IF(I830=TRUE(),"",G830-F830)</f>
        <v>-224</v>
      </c>
      <c r="I830" s="17" t="b">
        <f aca="false">FALSE()</f>
        <v>0</v>
      </c>
      <c r="J830" s="13" t="str">
        <f aca="false">A830&amp;"|"&amp;C830</f>
        <v>2|SCG</v>
      </c>
    </row>
    <row r="831" customFormat="false" ht="15" hidden="false" customHeight="false" outlineLevel="0" collapsed="false">
      <c r="A831" s="11" t="n">
        <v>2</v>
      </c>
      <c r="B831" s="11" t="n">
        <v>322</v>
      </c>
      <c r="C831" s="11" t="s">
        <v>72</v>
      </c>
      <c r="D831" s="11" t="s">
        <v>132</v>
      </c>
      <c r="E831" s="11" t="s">
        <v>247</v>
      </c>
      <c r="F831" s="15" t="n">
        <v>259</v>
      </c>
      <c r="G831" s="15" t="n">
        <f aca="false">IF(I831=TRUE(),"",SUMIFS('Values (Both)'!$D$2:$D$63,'Values (Both)'!$E$2:$E$63,J831))</f>
        <v>3</v>
      </c>
      <c r="H831" s="16" t="n">
        <f aca="false">IF(I831=TRUE(),"",G831-F831)</f>
        <v>-256</v>
      </c>
      <c r="I831" s="17" t="b">
        <f aca="false">FALSE()</f>
        <v>0</v>
      </c>
      <c r="J831" s="13" t="str">
        <f aca="false">A831&amp;"|"&amp;C831</f>
        <v>2|SCG</v>
      </c>
    </row>
    <row r="832" customFormat="false" ht="15" hidden="false" customHeight="false" outlineLevel="0" collapsed="false">
      <c r="A832" s="11" t="n">
        <v>2</v>
      </c>
      <c r="B832" s="11" t="n">
        <v>323</v>
      </c>
      <c r="C832" s="11" t="s">
        <v>72</v>
      </c>
      <c r="D832" s="11" t="s">
        <v>132</v>
      </c>
      <c r="E832" s="11" t="s">
        <v>273</v>
      </c>
      <c r="F832" s="15" t="n">
        <v>252</v>
      </c>
      <c r="G832" s="15" t="n">
        <f aca="false">IF(I832=TRUE(),"",SUMIFS('Values (Both)'!$D$2:$D$63,'Values (Both)'!$E$2:$E$63,J832))</f>
        <v>3</v>
      </c>
      <c r="H832" s="16" t="n">
        <f aca="false">IF(I832=TRUE(),"",G832-F832)</f>
        <v>-249</v>
      </c>
      <c r="I832" s="17" t="b">
        <f aca="false">FALSE()</f>
        <v>0</v>
      </c>
      <c r="J832" s="13" t="str">
        <f aca="false">A832&amp;"|"&amp;C832</f>
        <v>2|SCG</v>
      </c>
    </row>
    <row r="833" customFormat="false" ht="15" hidden="false" customHeight="false" outlineLevel="0" collapsed="false">
      <c r="A833" s="11" t="n">
        <v>2</v>
      </c>
      <c r="B833" s="11" t="n">
        <v>324</v>
      </c>
      <c r="C833" s="11" t="s">
        <v>72</v>
      </c>
      <c r="D833" s="11" t="s">
        <v>132</v>
      </c>
      <c r="E833" s="11" t="s">
        <v>247</v>
      </c>
      <c r="F833" s="15" t="n">
        <v>295</v>
      </c>
      <c r="G833" s="15" t="n">
        <f aca="false">IF(I833=TRUE(),"",SUMIFS('Values (Both)'!$D$2:$D$63,'Values (Both)'!$E$2:$E$63,J833))</f>
        <v>3</v>
      </c>
      <c r="H833" s="16" t="n">
        <f aca="false">IF(I833=TRUE(),"",G833-F833)</f>
        <v>-292</v>
      </c>
      <c r="I833" s="17" t="b">
        <f aca="false">FALSE()</f>
        <v>0</v>
      </c>
      <c r="J833" s="13" t="str">
        <f aca="false">A833&amp;"|"&amp;C833</f>
        <v>2|SCG</v>
      </c>
    </row>
    <row r="834" customFormat="false" ht="15" hidden="false" customHeight="false" outlineLevel="0" collapsed="false">
      <c r="A834" s="11" t="n">
        <v>2</v>
      </c>
      <c r="B834" s="11" t="n">
        <v>325</v>
      </c>
      <c r="C834" s="11" t="s">
        <v>72</v>
      </c>
      <c r="D834" s="11" t="s">
        <v>132</v>
      </c>
      <c r="E834" s="11" t="s">
        <v>270</v>
      </c>
      <c r="F834" s="15" t="n">
        <v>254</v>
      </c>
      <c r="G834" s="15" t="n">
        <f aca="false">IF(I834=TRUE(),"",SUMIFS('Values (Both)'!$D$2:$D$63,'Values (Both)'!$E$2:$E$63,J834))</f>
        <v>3</v>
      </c>
      <c r="H834" s="16" t="n">
        <f aca="false">IF(I834=TRUE(),"",G834-F834)</f>
        <v>-251</v>
      </c>
      <c r="I834" s="17" t="b">
        <f aca="false">FALSE()</f>
        <v>0</v>
      </c>
      <c r="J834" s="13" t="str">
        <f aca="false">A834&amp;"|"&amp;C834</f>
        <v>2|SCG</v>
      </c>
    </row>
    <row r="835" customFormat="false" ht="15" hidden="false" customHeight="false" outlineLevel="0" collapsed="false">
      <c r="A835" s="11" t="n">
        <v>2</v>
      </c>
      <c r="B835" s="11" t="n">
        <v>326</v>
      </c>
      <c r="C835" s="11" t="s">
        <v>72</v>
      </c>
      <c r="D835" s="11" t="s">
        <v>132</v>
      </c>
      <c r="E835" s="11" t="s">
        <v>264</v>
      </c>
      <c r="F835" s="15" t="n">
        <v>250</v>
      </c>
      <c r="G835" s="15" t="n">
        <f aca="false">IF(I835=TRUE(),"",SUMIFS('Values (Both)'!$D$2:$D$63,'Values (Both)'!$E$2:$E$63,J835))</f>
        <v>3</v>
      </c>
      <c r="H835" s="16" t="n">
        <f aca="false">IF(I835=TRUE(),"",G835-F835)</f>
        <v>-247</v>
      </c>
      <c r="I835" s="17" t="b">
        <f aca="false">FALSE()</f>
        <v>0</v>
      </c>
      <c r="J835" s="13" t="str">
        <f aca="false">A835&amp;"|"&amp;C835</f>
        <v>2|SCG</v>
      </c>
    </row>
    <row r="836" customFormat="false" ht="15" hidden="false" customHeight="false" outlineLevel="0" collapsed="false">
      <c r="A836" s="11" t="n">
        <v>2</v>
      </c>
      <c r="B836" s="11" t="n">
        <v>327</v>
      </c>
      <c r="C836" s="11" t="s">
        <v>72</v>
      </c>
      <c r="D836" s="11" t="s">
        <v>132</v>
      </c>
      <c r="E836" s="11" t="s">
        <v>272</v>
      </c>
      <c r="F836" s="15" t="n">
        <v>297</v>
      </c>
      <c r="G836" s="15" t="n">
        <f aca="false">IF(I836=TRUE(),"",SUMIFS('Values (Both)'!$D$2:$D$63,'Values (Both)'!$E$2:$E$63,J836))</f>
        <v>3</v>
      </c>
      <c r="H836" s="16" t="n">
        <f aca="false">IF(I836=TRUE(),"",G836-F836)</f>
        <v>-294</v>
      </c>
      <c r="I836" s="17" t="b">
        <f aca="false">FALSE()</f>
        <v>0</v>
      </c>
      <c r="J836" s="13" t="str">
        <f aca="false">A836&amp;"|"&amp;C836</f>
        <v>2|SCG</v>
      </c>
    </row>
    <row r="837" customFormat="false" ht="15" hidden="false" customHeight="false" outlineLevel="0" collapsed="false">
      <c r="A837" s="11" t="n">
        <v>2</v>
      </c>
      <c r="B837" s="11" t="n">
        <v>328</v>
      </c>
      <c r="C837" s="11" t="s">
        <v>76</v>
      </c>
      <c r="D837" s="11" t="s">
        <v>184</v>
      </c>
      <c r="E837" s="11" t="s">
        <v>272</v>
      </c>
      <c r="F837" s="15" t="n">
        <v>275</v>
      </c>
      <c r="G837" s="15" t="n">
        <f aca="false">IF(I837=TRUE(),"",SUMIFS('Values (Both)'!$D$2:$D$63,'Values (Both)'!$E$2:$E$63,J837))</f>
        <v>70</v>
      </c>
      <c r="H837" s="16" t="n">
        <f aca="false">IF(I837=TRUE(),"",G837-F837)</f>
        <v>-205</v>
      </c>
      <c r="I837" s="17" t="b">
        <f aca="false">FALSE()</f>
        <v>0</v>
      </c>
      <c r="J837" s="13" t="str">
        <f aca="false">A837&amp;"|"&amp;C837</f>
        <v>2|ETBPB</v>
      </c>
    </row>
    <row r="838" customFormat="false" ht="15" hidden="false" customHeight="false" outlineLevel="0" collapsed="false">
      <c r="A838" s="11" t="n">
        <v>2</v>
      </c>
      <c r="B838" s="11" t="n">
        <v>329</v>
      </c>
      <c r="C838" s="11" t="s">
        <v>86</v>
      </c>
      <c r="D838" s="11" t="s">
        <v>142</v>
      </c>
      <c r="E838" s="11" t="s">
        <v>273</v>
      </c>
      <c r="F838" s="15" t="n">
        <v>252</v>
      </c>
      <c r="G838" s="15" t="n">
        <f aca="false">IF(I838=TRUE(),"",SUMIFS('Values (Both)'!$D$2:$D$63,'Values (Both)'!$E$2:$E$63,J838))</f>
        <v>598</v>
      </c>
      <c r="H838" s="16" t="n">
        <f aca="false">IF(I838=TRUE(),"",G838-F838)</f>
        <v>346</v>
      </c>
      <c r="I838" s="17" t="b">
        <f aca="false">FALSE()</f>
        <v>0</v>
      </c>
      <c r="J838" s="13" t="str">
        <f aca="false">A838&amp;"|"&amp;C838</f>
        <v>2|B100PO</v>
      </c>
    </row>
    <row r="839" customFormat="false" ht="15" hidden="false" customHeight="false" outlineLevel="0" collapsed="false">
      <c r="A839" s="11" t="n">
        <v>2</v>
      </c>
      <c r="B839" s="11" t="n">
        <v>330</v>
      </c>
      <c r="C839" s="11" t="s">
        <v>72</v>
      </c>
      <c r="D839" s="11" t="s">
        <v>132</v>
      </c>
      <c r="E839" s="11" t="s">
        <v>247</v>
      </c>
      <c r="F839" s="15" t="n">
        <v>260</v>
      </c>
      <c r="G839" s="15" t="n">
        <f aca="false">IF(I839=TRUE(),"",SUMIFS('Values (Both)'!$D$2:$D$63,'Values (Both)'!$E$2:$E$63,J839))</f>
        <v>3</v>
      </c>
      <c r="H839" s="16" t="n">
        <f aca="false">IF(I839=TRUE(),"",G839-F839)</f>
        <v>-257</v>
      </c>
      <c r="I839" s="17" t="b">
        <f aca="false">FALSE()</f>
        <v>0</v>
      </c>
      <c r="J839" s="13" t="str">
        <f aca="false">A839&amp;"|"&amp;C839</f>
        <v>2|SCG</v>
      </c>
    </row>
    <row r="840" customFormat="false" ht="15" hidden="false" customHeight="false" outlineLevel="0" collapsed="false">
      <c r="A840" s="11" t="n">
        <v>2</v>
      </c>
      <c r="B840" s="11" t="n">
        <v>331</v>
      </c>
      <c r="C840" s="11" t="s">
        <v>74</v>
      </c>
      <c r="D840" s="11" t="s">
        <v>184</v>
      </c>
      <c r="E840" s="11" t="s">
        <v>230</v>
      </c>
      <c r="F840" s="15" t="n">
        <v>250</v>
      </c>
      <c r="G840" s="15" t="n">
        <f aca="false">IF(I840=TRUE(),"",SUMIFS('Values (Both)'!$D$2:$D$63,'Values (Both)'!$E$2:$E$63,J840))</f>
        <v>130</v>
      </c>
      <c r="H840" s="16" t="n">
        <f aca="false">IF(I840=TRUE(),"",G840-F840)</f>
        <v>-120</v>
      </c>
      <c r="I840" s="17" t="b">
        <f aca="false">FALSE()</f>
        <v>0</v>
      </c>
      <c r="J840" s="13" t="str">
        <f aca="false">A840&amp;"|"&amp;C840</f>
        <v>2|ETBDR</v>
      </c>
    </row>
    <row r="841" customFormat="false" ht="15" hidden="false" customHeight="false" outlineLevel="0" collapsed="false">
      <c r="A841" s="11" t="n">
        <v>2</v>
      </c>
      <c r="B841" s="11" t="n">
        <v>332</v>
      </c>
      <c r="C841" s="11" t="s">
        <v>74</v>
      </c>
      <c r="D841" s="11" t="s">
        <v>184</v>
      </c>
      <c r="E841" s="11" t="s">
        <v>230</v>
      </c>
      <c r="F841" s="15" t="n">
        <v>245</v>
      </c>
      <c r="G841" s="15" t="n">
        <f aca="false">IF(I841=TRUE(),"",SUMIFS('Values (Both)'!$D$2:$D$63,'Values (Both)'!$E$2:$E$63,J841))</f>
        <v>130</v>
      </c>
      <c r="H841" s="16" t="n">
        <f aca="false">IF(I841=TRUE(),"",G841-F841)</f>
        <v>-115</v>
      </c>
      <c r="I841" s="17" t="b">
        <f aca="false">FALSE()</f>
        <v>0</v>
      </c>
      <c r="J841" s="13" t="str">
        <f aca="false">A841&amp;"|"&amp;C841</f>
        <v>2|ETBDR</v>
      </c>
    </row>
    <row r="842" customFormat="false" ht="15" hidden="false" customHeight="false" outlineLevel="0" collapsed="false">
      <c r="A842" s="11" t="n">
        <v>2</v>
      </c>
      <c r="B842" s="11" t="n">
        <v>333</v>
      </c>
      <c r="C842" s="11" t="s">
        <v>72</v>
      </c>
      <c r="D842" s="11" t="s">
        <v>132</v>
      </c>
      <c r="E842" s="11" t="s">
        <v>277</v>
      </c>
      <c r="F842" s="15" t="n">
        <v>234</v>
      </c>
      <c r="G842" s="15" t="n">
        <f aca="false">IF(I842=TRUE(),"",SUMIFS('Values (Both)'!$D$2:$D$63,'Values (Both)'!$E$2:$E$63,J842))</f>
        <v>3</v>
      </c>
      <c r="H842" s="16" t="n">
        <f aca="false">IF(I842=TRUE(),"",G842-F842)</f>
        <v>-231</v>
      </c>
      <c r="I842" s="17" t="b">
        <f aca="false">FALSE()</f>
        <v>0</v>
      </c>
      <c r="J842" s="13" t="str">
        <f aca="false">A842&amp;"|"&amp;C842</f>
        <v>2|SCG</v>
      </c>
    </row>
    <row r="843" customFormat="false" ht="15" hidden="false" customHeight="false" outlineLevel="0" collapsed="false">
      <c r="A843" s="11" t="n">
        <v>2</v>
      </c>
      <c r="B843" s="11" t="n">
        <v>334</v>
      </c>
      <c r="C843" s="11" t="s">
        <v>72</v>
      </c>
      <c r="D843" s="11" t="s">
        <v>132</v>
      </c>
      <c r="E843" s="11" t="s">
        <v>278</v>
      </c>
      <c r="F843" s="15" t="n">
        <v>230</v>
      </c>
      <c r="G843" s="15" t="n">
        <f aca="false">IF(I843=TRUE(),"",SUMIFS('Values (Both)'!$D$2:$D$63,'Values (Both)'!$E$2:$E$63,J843))</f>
        <v>3</v>
      </c>
      <c r="H843" s="16" t="n">
        <f aca="false">IF(I843=TRUE(),"",G843-F843)</f>
        <v>-227</v>
      </c>
      <c r="I843" s="17" t="b">
        <f aca="false">FALSE()</f>
        <v>0</v>
      </c>
      <c r="J843" s="13" t="str">
        <f aca="false">A843&amp;"|"&amp;C843</f>
        <v>2|SCG</v>
      </c>
    </row>
    <row r="844" customFormat="false" ht="15" hidden="false" customHeight="false" outlineLevel="0" collapsed="false">
      <c r="A844" s="11" t="n">
        <v>2</v>
      </c>
      <c r="B844" s="11" t="n">
        <v>335</v>
      </c>
      <c r="C844" s="11" t="s">
        <v>72</v>
      </c>
      <c r="D844" s="11" t="s">
        <v>132</v>
      </c>
      <c r="E844" s="11" t="s">
        <v>247</v>
      </c>
      <c r="F844" s="15" t="n">
        <v>240</v>
      </c>
      <c r="G844" s="15" t="n">
        <f aca="false">IF(I844=TRUE(),"",SUMIFS('Values (Both)'!$D$2:$D$63,'Values (Both)'!$E$2:$E$63,J844))</f>
        <v>3</v>
      </c>
      <c r="H844" s="16" t="n">
        <f aca="false">IF(I844=TRUE(),"",G844-F844)</f>
        <v>-237</v>
      </c>
      <c r="I844" s="17" t="b">
        <f aca="false">FALSE()</f>
        <v>0</v>
      </c>
      <c r="J844" s="13" t="str">
        <f aca="false">A844&amp;"|"&amp;C844</f>
        <v>2|SCG</v>
      </c>
    </row>
    <row r="845" customFormat="false" ht="15" hidden="false" customHeight="false" outlineLevel="0" collapsed="false">
      <c r="A845" s="11" t="n">
        <v>2</v>
      </c>
      <c r="B845" s="11" t="n">
        <v>336</v>
      </c>
      <c r="C845" s="11" t="s">
        <v>72</v>
      </c>
      <c r="D845" s="11" t="s">
        <v>132</v>
      </c>
      <c r="E845" s="11" t="s">
        <v>270</v>
      </c>
      <c r="F845" s="15" t="n">
        <v>259</v>
      </c>
      <c r="G845" s="15" t="n">
        <f aca="false">IF(I845=TRUE(),"",SUMIFS('Values (Both)'!$D$2:$D$63,'Values (Both)'!$E$2:$E$63,J845))</f>
        <v>3</v>
      </c>
      <c r="H845" s="16" t="n">
        <f aca="false">IF(I845=TRUE(),"",G845-F845)</f>
        <v>-256</v>
      </c>
      <c r="I845" s="17" t="b">
        <f aca="false">FALSE()</f>
        <v>0</v>
      </c>
      <c r="J845" s="13" t="str">
        <f aca="false">A845&amp;"|"&amp;C845</f>
        <v>2|SCG</v>
      </c>
    </row>
    <row r="846" customFormat="false" ht="15" hidden="false" customHeight="false" outlineLevel="0" collapsed="false">
      <c r="A846" s="11" t="n">
        <v>2</v>
      </c>
      <c r="B846" s="11" t="n">
        <v>337</v>
      </c>
      <c r="C846" s="11" t="s">
        <v>74</v>
      </c>
      <c r="D846" s="11" t="s">
        <v>184</v>
      </c>
      <c r="E846" s="11" t="s">
        <v>272</v>
      </c>
      <c r="F846" s="15" t="n">
        <v>295</v>
      </c>
      <c r="G846" s="15" t="n">
        <f aca="false">IF(I846=TRUE(),"",SUMIFS('Values (Both)'!$D$2:$D$63,'Values (Both)'!$E$2:$E$63,J846))</f>
        <v>130</v>
      </c>
      <c r="H846" s="16" t="n">
        <f aca="false">IF(I846=TRUE(),"",G846-F846)</f>
        <v>-165</v>
      </c>
      <c r="I846" s="17" t="b">
        <f aca="false">FALSE()</f>
        <v>0</v>
      </c>
      <c r="J846" s="13" t="str">
        <f aca="false">A846&amp;"|"&amp;C846</f>
        <v>2|ETBDR</v>
      </c>
    </row>
    <row r="847" customFormat="false" ht="15" hidden="false" customHeight="false" outlineLevel="0" collapsed="false">
      <c r="A847" s="11" t="n">
        <v>2</v>
      </c>
      <c r="B847" s="11" t="n">
        <v>338</v>
      </c>
      <c r="C847" s="11" t="s">
        <v>72</v>
      </c>
      <c r="D847" s="11" t="s">
        <v>132</v>
      </c>
      <c r="E847" s="11" t="s">
        <v>182</v>
      </c>
      <c r="F847" s="15" t="n">
        <v>249</v>
      </c>
      <c r="G847" s="15" t="n">
        <f aca="false">IF(I847=TRUE(),"",SUMIFS('Values (Both)'!$D$2:$D$63,'Values (Both)'!$E$2:$E$63,J847))</f>
        <v>3</v>
      </c>
      <c r="H847" s="16" t="n">
        <f aca="false">IF(I847=TRUE(),"",G847-F847)</f>
        <v>-246</v>
      </c>
      <c r="I847" s="17" t="b">
        <f aca="false">FALSE()</f>
        <v>0</v>
      </c>
      <c r="J847" s="13" t="str">
        <f aca="false">A847&amp;"|"&amp;C847</f>
        <v>2|SCG</v>
      </c>
    </row>
    <row r="848" customFormat="false" ht="15" hidden="false" customHeight="false" outlineLevel="0" collapsed="false">
      <c r="A848" s="11" t="n">
        <v>2</v>
      </c>
      <c r="B848" s="11" t="n">
        <v>339</v>
      </c>
      <c r="C848" s="11" t="s">
        <v>92</v>
      </c>
      <c r="D848" s="11" t="s">
        <v>142</v>
      </c>
      <c r="E848" s="11" t="s">
        <v>273</v>
      </c>
      <c r="F848" s="15" t="n">
        <v>250</v>
      </c>
      <c r="G848" s="15" t="n">
        <f aca="false">IF(I848=TRUE(),"",SUMIFS('Values (Both)'!$D$2:$D$63,'Values (Both)'!$E$2:$E$63,J848))</f>
        <v>824</v>
      </c>
      <c r="H848" s="16" t="n">
        <f aca="false">IF(I848=TRUE(),"",G848-F848)</f>
        <v>574</v>
      </c>
      <c r="I848" s="17" t="b">
        <f aca="false">FALSE()</f>
        <v>0</v>
      </c>
      <c r="J848" s="13" t="str">
        <f aca="false">A848&amp;"|"&amp;C848</f>
        <v>2|B100SV</v>
      </c>
    </row>
    <row r="849" customFormat="false" ht="15" hidden="false" customHeight="false" outlineLevel="0" collapsed="false">
      <c r="A849" s="11" t="n">
        <v>2</v>
      </c>
      <c r="B849" s="11" t="n">
        <v>340</v>
      </c>
      <c r="C849" s="11" t="s">
        <v>74</v>
      </c>
      <c r="D849" s="11" t="s">
        <v>184</v>
      </c>
      <c r="E849" s="11" t="s">
        <v>264</v>
      </c>
      <c r="F849" s="15" t="n">
        <v>230</v>
      </c>
      <c r="G849" s="15" t="n">
        <f aca="false">IF(I849=TRUE(),"",SUMIFS('Values (Both)'!$D$2:$D$63,'Values (Both)'!$E$2:$E$63,J849))</f>
        <v>130</v>
      </c>
      <c r="H849" s="16" t="n">
        <f aca="false">IF(I849=TRUE(),"",G849-F849)</f>
        <v>-100</v>
      </c>
      <c r="I849" s="17" t="b">
        <f aca="false">FALSE()</f>
        <v>0</v>
      </c>
      <c r="J849" s="13" t="str">
        <f aca="false">A849&amp;"|"&amp;C849</f>
        <v>2|ETBDR</v>
      </c>
    </row>
    <row r="850" customFormat="false" ht="15" hidden="false" customHeight="false" outlineLevel="0" collapsed="false">
      <c r="A850" s="11" t="n">
        <v>2</v>
      </c>
      <c r="B850" s="11" t="n">
        <v>341</v>
      </c>
      <c r="C850" s="11" t="s">
        <v>72</v>
      </c>
      <c r="D850" s="11" t="s">
        <v>132</v>
      </c>
      <c r="E850" s="11" t="s">
        <v>182</v>
      </c>
      <c r="F850" s="15" t="n">
        <v>235</v>
      </c>
      <c r="G850" s="15" t="n">
        <f aca="false">IF(I850=TRUE(),"",SUMIFS('Values (Both)'!$D$2:$D$63,'Values (Both)'!$E$2:$E$63,J850))</f>
        <v>3</v>
      </c>
      <c r="H850" s="16" t="n">
        <f aca="false">IF(I850=TRUE(),"",G850-F850)</f>
        <v>-232</v>
      </c>
      <c r="I850" s="17" t="b">
        <f aca="false">FALSE()</f>
        <v>0</v>
      </c>
      <c r="J850" s="13" t="str">
        <f aca="false">A850&amp;"|"&amp;C850</f>
        <v>2|SCG</v>
      </c>
    </row>
    <row r="851" customFormat="false" ht="15" hidden="false" customHeight="false" outlineLevel="0" collapsed="false">
      <c r="A851" s="11" t="n">
        <v>2</v>
      </c>
      <c r="B851" s="11" t="n">
        <v>342</v>
      </c>
      <c r="C851" s="11" t="s">
        <v>80</v>
      </c>
      <c r="D851" s="11" t="s">
        <v>142</v>
      </c>
      <c r="E851" s="11" t="s">
        <v>279</v>
      </c>
      <c r="F851" s="15" t="n">
        <v>224</v>
      </c>
      <c r="G851" s="15" t="n">
        <f aca="false">IF(I851=TRUE(),"",SUMIFS('Values (Both)'!$D$2:$D$63,'Values (Both)'!$E$2:$E$63,J851))</f>
        <v>860</v>
      </c>
      <c r="H851" s="16" t="n">
        <f aca="false">IF(I851=TRUE(),"",G851-F851)</f>
        <v>636</v>
      </c>
      <c r="I851" s="17" t="b">
        <f aca="false">FALSE()</f>
        <v>0</v>
      </c>
      <c r="J851" s="13" t="str">
        <f aca="false">A851&amp;"|"&amp;C851</f>
        <v>2|B100SS</v>
      </c>
    </row>
    <row r="852" customFormat="false" ht="15" hidden="false" customHeight="false" outlineLevel="0" collapsed="false">
      <c r="A852" s="11" t="n">
        <v>2</v>
      </c>
      <c r="B852" s="11" t="n">
        <v>343</v>
      </c>
      <c r="C852" s="11" t="s">
        <v>72</v>
      </c>
      <c r="D852" s="11" t="s">
        <v>132</v>
      </c>
      <c r="E852" s="11" t="s">
        <v>278</v>
      </c>
      <c r="F852" s="15" t="n">
        <v>232</v>
      </c>
      <c r="G852" s="15" t="n">
        <f aca="false">IF(I852=TRUE(),"",SUMIFS('Values (Both)'!$D$2:$D$63,'Values (Both)'!$E$2:$E$63,J852))</f>
        <v>3</v>
      </c>
      <c r="H852" s="16" t="n">
        <f aca="false">IF(I852=TRUE(),"",G852-F852)</f>
        <v>-229</v>
      </c>
      <c r="I852" s="17" t="b">
        <f aca="false">FALSE()</f>
        <v>0</v>
      </c>
      <c r="J852" s="13" t="str">
        <f aca="false">A852&amp;"|"&amp;C852</f>
        <v>2|SCG</v>
      </c>
    </row>
    <row r="853" customFormat="false" ht="15" hidden="false" customHeight="false" outlineLevel="0" collapsed="false">
      <c r="A853" s="11" t="n">
        <v>2</v>
      </c>
      <c r="B853" s="11" t="n">
        <v>344</v>
      </c>
      <c r="C853" s="11" t="s">
        <v>72</v>
      </c>
      <c r="D853" s="11" t="s">
        <v>132</v>
      </c>
      <c r="E853" s="11" t="s">
        <v>264</v>
      </c>
      <c r="F853" s="15" t="n">
        <v>210</v>
      </c>
      <c r="G853" s="15" t="n">
        <f aca="false">IF(I853=TRUE(),"",SUMIFS('Values (Both)'!$D$2:$D$63,'Values (Both)'!$E$2:$E$63,J853))</f>
        <v>3</v>
      </c>
      <c r="H853" s="16" t="n">
        <f aca="false">IF(I853=TRUE(),"",G853-F853)</f>
        <v>-207</v>
      </c>
      <c r="I853" s="17" t="b">
        <f aca="false">FALSE()</f>
        <v>0</v>
      </c>
      <c r="J853" s="13" t="str">
        <f aca="false">A853&amp;"|"&amp;C853</f>
        <v>2|SCG</v>
      </c>
    </row>
    <row r="854" customFormat="false" ht="15" hidden="false" customHeight="false" outlineLevel="0" collapsed="false">
      <c r="A854" s="11" t="n">
        <v>2</v>
      </c>
      <c r="B854" s="11" t="n">
        <v>345</v>
      </c>
      <c r="C854" s="11" t="s">
        <v>72</v>
      </c>
      <c r="D854" s="11" t="s">
        <v>132</v>
      </c>
      <c r="E854" s="11" t="s">
        <v>230</v>
      </c>
      <c r="F854" s="15" t="n">
        <v>235</v>
      </c>
      <c r="G854" s="15" t="n">
        <f aca="false">IF(I854=TRUE(),"",SUMIFS('Values (Both)'!$D$2:$D$63,'Values (Both)'!$E$2:$E$63,J854))</f>
        <v>3</v>
      </c>
      <c r="H854" s="16" t="n">
        <f aca="false">IF(I854=TRUE(),"",G854-F854)</f>
        <v>-232</v>
      </c>
      <c r="I854" s="17" t="b">
        <f aca="false">FALSE()</f>
        <v>0</v>
      </c>
      <c r="J854" s="13" t="str">
        <f aca="false">A854&amp;"|"&amp;C854</f>
        <v>2|SCG</v>
      </c>
    </row>
    <row r="855" customFormat="false" ht="15" hidden="false" customHeight="false" outlineLevel="0" collapsed="false">
      <c r="A855" s="11" t="n">
        <v>2</v>
      </c>
      <c r="B855" s="11" t="n">
        <v>346</v>
      </c>
      <c r="C855" s="11" t="s">
        <v>72</v>
      </c>
      <c r="D855" s="11" t="s">
        <v>132</v>
      </c>
      <c r="E855" s="11" t="s">
        <v>270</v>
      </c>
      <c r="F855" s="15" t="n">
        <v>245</v>
      </c>
      <c r="G855" s="15" t="n">
        <f aca="false">IF(I855=TRUE(),"",SUMIFS('Values (Both)'!$D$2:$D$63,'Values (Both)'!$E$2:$E$63,J855))</f>
        <v>3</v>
      </c>
      <c r="H855" s="16" t="n">
        <f aca="false">IF(I855=TRUE(),"",G855-F855)</f>
        <v>-242</v>
      </c>
      <c r="I855" s="17" t="b">
        <f aca="false">FALSE()</f>
        <v>0</v>
      </c>
      <c r="J855" s="13" t="str">
        <f aca="false">A855&amp;"|"&amp;C855</f>
        <v>2|SCG</v>
      </c>
    </row>
    <row r="856" customFormat="false" ht="15" hidden="false" customHeight="false" outlineLevel="0" collapsed="false">
      <c r="A856" s="11" t="n">
        <v>2</v>
      </c>
      <c r="B856" s="11" t="n">
        <v>347</v>
      </c>
      <c r="C856" s="11" t="s">
        <v>72</v>
      </c>
      <c r="D856" s="11" t="s">
        <v>132</v>
      </c>
      <c r="E856" s="11" t="s">
        <v>270</v>
      </c>
      <c r="F856" s="15" t="n">
        <v>280</v>
      </c>
      <c r="G856" s="15" t="n">
        <f aca="false">IF(I856=TRUE(),"",SUMIFS('Values (Both)'!$D$2:$D$63,'Values (Both)'!$E$2:$E$63,J856))</f>
        <v>3</v>
      </c>
      <c r="H856" s="16" t="n">
        <f aca="false">IF(I856=TRUE(),"",G856-F856)</f>
        <v>-277</v>
      </c>
      <c r="I856" s="17" t="b">
        <f aca="false">FALSE()</f>
        <v>0</v>
      </c>
      <c r="J856" s="13" t="str">
        <f aca="false">A856&amp;"|"&amp;C856</f>
        <v>2|SCG</v>
      </c>
    </row>
    <row r="857" customFormat="false" ht="15" hidden="false" customHeight="false" outlineLevel="0" collapsed="false">
      <c r="A857" s="11" t="n">
        <v>2</v>
      </c>
      <c r="B857" s="11" t="n">
        <v>348</v>
      </c>
      <c r="C857" s="11" t="s">
        <v>80</v>
      </c>
      <c r="D857" s="11" t="s">
        <v>142</v>
      </c>
      <c r="E857" s="11" t="s">
        <v>270</v>
      </c>
      <c r="F857" s="15" t="n">
        <v>275</v>
      </c>
      <c r="G857" s="15" t="n">
        <f aca="false">IF(I857=TRUE(),"",SUMIFS('Values (Both)'!$D$2:$D$63,'Values (Both)'!$E$2:$E$63,J857))</f>
        <v>860</v>
      </c>
      <c r="H857" s="16" t="n">
        <f aca="false">IF(I857=TRUE(),"",G857-F857)</f>
        <v>585</v>
      </c>
      <c r="I857" s="17" t="b">
        <f aca="false">FALSE()</f>
        <v>0</v>
      </c>
      <c r="J857" s="13" t="str">
        <f aca="false">A857&amp;"|"&amp;C857</f>
        <v>2|B100SS</v>
      </c>
    </row>
    <row r="858" customFormat="false" ht="15" hidden="false" customHeight="false" outlineLevel="0" collapsed="false">
      <c r="A858" s="11" t="n">
        <v>2</v>
      </c>
      <c r="B858" s="11" t="n">
        <v>349</v>
      </c>
      <c r="C858" s="11" t="s">
        <v>122</v>
      </c>
      <c r="D858" s="11" t="s">
        <v>141</v>
      </c>
      <c r="E858" s="11" t="s">
        <v>280</v>
      </c>
      <c r="F858" s="15" t="n">
        <v>240</v>
      </c>
      <c r="G858" s="15" t="str">
        <f aca="false">IF(I858=TRUE(),"",SUMIFS('Values (Both)'!$D$2:$D$63,'Values (Both)'!$E$2:$E$63,J858))</f>
        <v/>
      </c>
      <c r="H858" s="16" t="str">
        <f aca="false">IF(I858=TRUE(),"",G858-F858)</f>
        <v/>
      </c>
      <c r="I858" s="17" t="b">
        <f aca="false">TRUE()</f>
        <v>1</v>
      </c>
      <c r="J858" s="13" t="str">
        <f aca="false">A858&amp;"|"&amp;C858</f>
        <v>2|DECLINED</v>
      </c>
    </row>
    <row r="859" customFormat="false" ht="15" hidden="false" customHeight="false" outlineLevel="0" collapsed="false">
      <c r="A859" s="11" t="n">
        <v>2</v>
      </c>
      <c r="B859" s="11" t="n">
        <v>350</v>
      </c>
      <c r="C859" s="11" t="s">
        <v>82</v>
      </c>
      <c r="D859" s="11" t="s">
        <v>142</v>
      </c>
      <c r="E859" s="11" t="s">
        <v>157</v>
      </c>
      <c r="F859" s="15" t="n">
        <v>242</v>
      </c>
      <c r="G859" s="15" t="n">
        <f aca="false">IF(I859=TRUE(),"",SUMIFS('Values (Both)'!$D$2:$D$63,'Values (Both)'!$E$2:$E$63,J859))</f>
        <v>697</v>
      </c>
      <c r="H859" s="16" t="n">
        <f aca="false">IF(I859=TRUE(),"",G859-F859)</f>
        <v>455</v>
      </c>
      <c r="I859" s="17" t="b">
        <f aca="false">FALSE()</f>
        <v>0</v>
      </c>
      <c r="J859" s="13" t="str">
        <f aca="false">A859&amp;"|"&amp;C859</f>
        <v>2|B100PB</v>
      </c>
    </row>
    <row r="860" customFormat="false" ht="15" hidden="false" customHeight="false" outlineLevel="0" collapsed="false">
      <c r="A860" s="11" t="n">
        <v>2</v>
      </c>
      <c r="B860" s="11" t="n">
        <v>351</v>
      </c>
      <c r="C860" s="11" t="s">
        <v>72</v>
      </c>
      <c r="D860" s="11" t="s">
        <v>132</v>
      </c>
      <c r="E860" s="11" t="s">
        <v>230</v>
      </c>
      <c r="F860" s="15" t="n">
        <v>240</v>
      </c>
      <c r="G860" s="15" t="n">
        <f aca="false">IF(I860=TRUE(),"",SUMIFS('Values (Both)'!$D$2:$D$63,'Values (Both)'!$E$2:$E$63,J860))</f>
        <v>3</v>
      </c>
      <c r="H860" s="16" t="n">
        <f aca="false">IF(I860=TRUE(),"",G860-F860)</f>
        <v>-237</v>
      </c>
      <c r="I860" s="17" t="b">
        <f aca="false">FALSE()</f>
        <v>0</v>
      </c>
      <c r="J860" s="13" t="str">
        <f aca="false">A860&amp;"|"&amp;C860</f>
        <v>2|SCG</v>
      </c>
    </row>
    <row r="861" customFormat="false" ht="15" hidden="false" customHeight="false" outlineLevel="0" collapsed="false">
      <c r="A861" s="11" t="n">
        <v>2</v>
      </c>
      <c r="B861" s="11" t="n">
        <v>352</v>
      </c>
      <c r="C861" s="11" t="s">
        <v>72</v>
      </c>
      <c r="D861" s="11" t="s">
        <v>132</v>
      </c>
      <c r="E861" s="11" t="s">
        <v>278</v>
      </c>
      <c r="F861" s="15" t="n">
        <v>234</v>
      </c>
      <c r="G861" s="15" t="n">
        <f aca="false">IF(I861=TRUE(),"",SUMIFS('Values (Both)'!$D$2:$D$63,'Values (Both)'!$E$2:$E$63,J861))</f>
        <v>3</v>
      </c>
      <c r="H861" s="16" t="n">
        <f aca="false">IF(I861=TRUE(),"",G861-F861)</f>
        <v>-231</v>
      </c>
      <c r="I861" s="17" t="b">
        <f aca="false">FALSE()</f>
        <v>0</v>
      </c>
      <c r="J861" s="13" t="str">
        <f aca="false">A861&amp;"|"&amp;C861</f>
        <v>2|SCG</v>
      </c>
    </row>
    <row r="862" customFormat="false" ht="15" hidden="false" customHeight="false" outlineLevel="0" collapsed="false">
      <c r="A862" s="11" t="n">
        <v>2</v>
      </c>
      <c r="B862" s="11" t="n">
        <v>353</v>
      </c>
      <c r="C862" s="11" t="s">
        <v>72</v>
      </c>
      <c r="D862" s="11" t="s">
        <v>132</v>
      </c>
      <c r="E862" s="11" t="s">
        <v>231</v>
      </c>
      <c r="F862" s="15" t="n">
        <v>239</v>
      </c>
      <c r="G862" s="15" t="n">
        <f aca="false">IF(I862=TRUE(),"",SUMIFS('Values (Both)'!$D$2:$D$63,'Values (Both)'!$E$2:$E$63,J862))</f>
        <v>3</v>
      </c>
      <c r="H862" s="16" t="n">
        <f aca="false">IF(I862=TRUE(),"",G862-F862)</f>
        <v>-236</v>
      </c>
      <c r="I862" s="17" t="b">
        <f aca="false">FALSE()</f>
        <v>0</v>
      </c>
      <c r="J862" s="13" t="str">
        <f aca="false">A862&amp;"|"&amp;C862</f>
        <v>2|SCG</v>
      </c>
    </row>
    <row r="863" customFormat="false" ht="15" hidden="false" customHeight="false" outlineLevel="0" collapsed="false">
      <c r="A863" s="11" t="n">
        <v>2</v>
      </c>
      <c r="B863" s="11" t="n">
        <v>354</v>
      </c>
      <c r="C863" s="11" t="s">
        <v>72</v>
      </c>
      <c r="D863" s="11" t="s">
        <v>132</v>
      </c>
      <c r="E863" s="11" t="s">
        <v>182</v>
      </c>
      <c r="F863" s="15" t="n">
        <v>259</v>
      </c>
      <c r="G863" s="15" t="n">
        <f aca="false">IF(I863=TRUE(),"",SUMIFS('Values (Both)'!$D$2:$D$63,'Values (Both)'!$E$2:$E$63,J863))</f>
        <v>3</v>
      </c>
      <c r="H863" s="16" t="n">
        <f aca="false">IF(I863=TRUE(),"",G863-F863)</f>
        <v>-256</v>
      </c>
      <c r="I863" s="17" t="b">
        <f aca="false">FALSE()</f>
        <v>0</v>
      </c>
      <c r="J863" s="13" t="str">
        <f aca="false">A863&amp;"|"&amp;C863</f>
        <v>2|SCG</v>
      </c>
    </row>
    <row r="864" customFormat="false" ht="15" hidden="false" customHeight="false" outlineLevel="0" collapsed="false">
      <c r="A864" s="11" t="n">
        <v>2</v>
      </c>
      <c r="B864" s="11" t="n">
        <v>355</v>
      </c>
      <c r="C864" s="11" t="s">
        <v>72</v>
      </c>
      <c r="D864" s="11" t="s">
        <v>132</v>
      </c>
      <c r="E864" s="11" t="s">
        <v>235</v>
      </c>
      <c r="F864" s="15" t="n">
        <v>255</v>
      </c>
      <c r="G864" s="15" t="n">
        <f aca="false">IF(I864=TRUE(),"",SUMIFS('Values (Both)'!$D$2:$D$63,'Values (Both)'!$E$2:$E$63,J864))</f>
        <v>3</v>
      </c>
      <c r="H864" s="16" t="n">
        <f aca="false">IF(I864=TRUE(),"",G864-F864)</f>
        <v>-252</v>
      </c>
      <c r="I864" s="17" t="b">
        <f aca="false">FALSE()</f>
        <v>0</v>
      </c>
      <c r="J864" s="13" t="str">
        <f aca="false">A864&amp;"|"&amp;C864</f>
        <v>2|SCG</v>
      </c>
    </row>
    <row r="865" customFormat="false" ht="15" hidden="false" customHeight="false" outlineLevel="0" collapsed="false">
      <c r="A865" s="11" t="n">
        <v>2</v>
      </c>
      <c r="B865" s="11" t="n">
        <v>356</v>
      </c>
      <c r="C865" s="11" t="s">
        <v>72</v>
      </c>
      <c r="D865" s="11" t="s">
        <v>132</v>
      </c>
      <c r="E865" s="11" t="s">
        <v>272</v>
      </c>
      <c r="F865" s="15" t="n">
        <v>300</v>
      </c>
      <c r="G865" s="15" t="n">
        <f aca="false">IF(I865=TRUE(),"",SUMIFS('Values (Both)'!$D$2:$D$63,'Values (Both)'!$E$2:$E$63,J865))</f>
        <v>3</v>
      </c>
      <c r="H865" s="16" t="n">
        <f aca="false">IF(I865=TRUE(),"",G865-F865)</f>
        <v>-297</v>
      </c>
      <c r="I865" s="17" t="b">
        <f aca="false">FALSE()</f>
        <v>0</v>
      </c>
      <c r="J865" s="13" t="str">
        <f aca="false">A865&amp;"|"&amp;C865</f>
        <v>2|SCG</v>
      </c>
    </row>
    <row r="866" customFormat="false" ht="15" hidden="false" customHeight="false" outlineLevel="0" collapsed="false">
      <c r="A866" s="11" t="n">
        <v>2</v>
      </c>
      <c r="B866" s="11" t="n">
        <v>357</v>
      </c>
      <c r="C866" s="11" t="s">
        <v>72</v>
      </c>
      <c r="D866" s="11" t="s">
        <v>132</v>
      </c>
      <c r="E866" s="11" t="s">
        <v>270</v>
      </c>
      <c r="F866" s="15" t="n">
        <v>275</v>
      </c>
      <c r="G866" s="15" t="n">
        <f aca="false">IF(I866=TRUE(),"",SUMIFS('Values (Both)'!$D$2:$D$63,'Values (Both)'!$E$2:$E$63,J866))</f>
        <v>3</v>
      </c>
      <c r="H866" s="16" t="n">
        <f aca="false">IF(I866=TRUE(),"",G866-F866)</f>
        <v>-272</v>
      </c>
      <c r="I866" s="17" t="b">
        <f aca="false">FALSE()</f>
        <v>0</v>
      </c>
      <c r="J866" s="13" t="str">
        <f aca="false">A866&amp;"|"&amp;C866</f>
        <v>2|SCG</v>
      </c>
    </row>
    <row r="867" customFormat="false" ht="15" hidden="false" customHeight="false" outlineLevel="0" collapsed="false">
      <c r="A867" s="11" t="n">
        <v>2</v>
      </c>
      <c r="B867" s="11" t="n">
        <v>358</v>
      </c>
      <c r="C867" s="11" t="s">
        <v>72</v>
      </c>
      <c r="D867" s="11" t="s">
        <v>132</v>
      </c>
      <c r="E867" s="11" t="s">
        <v>231</v>
      </c>
      <c r="F867" s="15" t="n">
        <v>280</v>
      </c>
      <c r="G867" s="15" t="n">
        <f aca="false">IF(I867=TRUE(),"",SUMIFS('Values (Both)'!$D$2:$D$63,'Values (Both)'!$E$2:$E$63,J867))</f>
        <v>3</v>
      </c>
      <c r="H867" s="16" t="n">
        <f aca="false">IF(I867=TRUE(),"",G867-F867)</f>
        <v>-277</v>
      </c>
      <c r="I867" s="17" t="b">
        <f aca="false">FALSE()</f>
        <v>0</v>
      </c>
      <c r="J867" s="13" t="str">
        <f aca="false">A867&amp;"|"&amp;C867</f>
        <v>2|SCG</v>
      </c>
    </row>
    <row r="868" customFormat="false" ht="15" hidden="false" customHeight="false" outlineLevel="0" collapsed="false">
      <c r="A868" s="11" t="n">
        <v>2</v>
      </c>
      <c r="B868" s="11" t="n">
        <v>359</v>
      </c>
      <c r="C868" s="11" t="s">
        <v>72</v>
      </c>
      <c r="D868" s="11" t="s">
        <v>132</v>
      </c>
      <c r="E868" s="11" t="s">
        <v>272</v>
      </c>
      <c r="F868" s="15" t="n">
        <v>296</v>
      </c>
      <c r="G868" s="15" t="n">
        <f aca="false">IF(I868=TRUE(),"",SUMIFS('Values (Both)'!$D$2:$D$63,'Values (Both)'!$E$2:$E$63,J868))</f>
        <v>3</v>
      </c>
      <c r="H868" s="16" t="n">
        <f aca="false">IF(I868=TRUE(),"",G868-F868)</f>
        <v>-293</v>
      </c>
      <c r="I868" s="17" t="b">
        <f aca="false">FALSE()</f>
        <v>0</v>
      </c>
      <c r="J868" s="13" t="str">
        <f aca="false">A868&amp;"|"&amp;C868</f>
        <v>2|SCG</v>
      </c>
    </row>
    <row r="869" customFormat="false" ht="15" hidden="false" customHeight="false" outlineLevel="0" collapsed="false">
      <c r="A869" s="11" t="n">
        <v>2</v>
      </c>
      <c r="B869" s="11" t="n">
        <v>360</v>
      </c>
      <c r="C869" s="11" t="s">
        <v>76</v>
      </c>
      <c r="D869" s="11" t="s">
        <v>184</v>
      </c>
      <c r="E869" s="11" t="s">
        <v>272</v>
      </c>
      <c r="F869" s="15" t="n">
        <v>280</v>
      </c>
      <c r="G869" s="15" t="n">
        <f aca="false">IF(I869=TRUE(),"",SUMIFS('Values (Both)'!$D$2:$D$63,'Values (Both)'!$E$2:$E$63,J869))</f>
        <v>70</v>
      </c>
      <c r="H869" s="16" t="n">
        <f aca="false">IF(I869=TRUE(),"",G869-F869)</f>
        <v>-210</v>
      </c>
      <c r="I869" s="17" t="b">
        <f aca="false">FALSE()</f>
        <v>0</v>
      </c>
      <c r="J869" s="13" t="str">
        <f aca="false">A869&amp;"|"&amp;C869</f>
        <v>2|ETBPB</v>
      </c>
    </row>
    <row r="870" customFormat="false" ht="15" hidden="false" customHeight="false" outlineLevel="0" collapsed="false">
      <c r="A870" s="11" t="n">
        <v>2</v>
      </c>
      <c r="B870" s="11" t="n">
        <v>361</v>
      </c>
      <c r="C870" s="11" t="s">
        <v>72</v>
      </c>
      <c r="D870" s="11" t="s">
        <v>132</v>
      </c>
      <c r="E870" s="11" t="s">
        <v>230</v>
      </c>
      <c r="F870" s="15" t="n">
        <v>271</v>
      </c>
      <c r="G870" s="15" t="n">
        <f aca="false">IF(I870=TRUE(),"",SUMIFS('Values (Both)'!$D$2:$D$63,'Values (Both)'!$E$2:$E$63,J870))</f>
        <v>3</v>
      </c>
      <c r="H870" s="16" t="n">
        <f aca="false">IF(I870=TRUE(),"",G870-F870)</f>
        <v>-268</v>
      </c>
      <c r="I870" s="17" t="b">
        <f aca="false">FALSE()</f>
        <v>0</v>
      </c>
      <c r="J870" s="13" t="str">
        <f aca="false">A870&amp;"|"&amp;C870</f>
        <v>2|SCG</v>
      </c>
    </row>
    <row r="871" customFormat="false" ht="15" hidden="false" customHeight="false" outlineLevel="0" collapsed="false">
      <c r="A871" s="11" t="n">
        <v>2</v>
      </c>
      <c r="B871" s="11" t="n">
        <v>362</v>
      </c>
      <c r="C871" s="11" t="s">
        <v>72</v>
      </c>
      <c r="D871" s="11" t="s">
        <v>132</v>
      </c>
      <c r="E871" s="11" t="s">
        <v>230</v>
      </c>
      <c r="F871" s="15" t="n">
        <v>289</v>
      </c>
      <c r="G871" s="15" t="n">
        <f aca="false">IF(I871=TRUE(),"",SUMIFS('Values (Both)'!$D$2:$D$63,'Values (Both)'!$E$2:$E$63,J871))</f>
        <v>3</v>
      </c>
      <c r="H871" s="16" t="n">
        <f aca="false">IF(I871=TRUE(),"",G871-F871)</f>
        <v>-286</v>
      </c>
      <c r="I871" s="17" t="b">
        <f aca="false">FALSE()</f>
        <v>0</v>
      </c>
      <c r="J871" s="13" t="str">
        <f aca="false">A871&amp;"|"&amp;C871</f>
        <v>2|SCG</v>
      </c>
    </row>
    <row r="872" customFormat="false" ht="15" hidden="false" customHeight="false" outlineLevel="0" collapsed="false">
      <c r="A872" s="11" t="n">
        <v>2</v>
      </c>
      <c r="B872" s="11" t="n">
        <v>363</v>
      </c>
      <c r="C872" s="11" t="s">
        <v>72</v>
      </c>
      <c r="D872" s="11" t="s">
        <v>132</v>
      </c>
      <c r="E872" s="11" t="s">
        <v>264</v>
      </c>
      <c r="F872" s="15" t="n">
        <v>275</v>
      </c>
      <c r="G872" s="15" t="n">
        <f aca="false">IF(I872=TRUE(),"",SUMIFS('Values (Both)'!$D$2:$D$63,'Values (Both)'!$E$2:$E$63,J872))</f>
        <v>3</v>
      </c>
      <c r="H872" s="16" t="n">
        <f aca="false">IF(I872=TRUE(),"",G872-F872)</f>
        <v>-272</v>
      </c>
      <c r="I872" s="17" t="b">
        <f aca="false">FALSE()</f>
        <v>0</v>
      </c>
      <c r="J872" s="13" t="str">
        <f aca="false">A872&amp;"|"&amp;C872</f>
        <v>2|SCG</v>
      </c>
    </row>
    <row r="873" customFormat="false" ht="15" hidden="false" customHeight="false" outlineLevel="0" collapsed="false">
      <c r="A873" s="11" t="n">
        <v>2</v>
      </c>
      <c r="B873" s="11" t="n">
        <v>364</v>
      </c>
      <c r="C873" s="11" t="s">
        <v>72</v>
      </c>
      <c r="D873" s="11" t="s">
        <v>132</v>
      </c>
      <c r="E873" s="11" t="s">
        <v>270</v>
      </c>
      <c r="F873" s="15" t="n">
        <v>295</v>
      </c>
      <c r="G873" s="15" t="n">
        <f aca="false">IF(I873=TRUE(),"",SUMIFS('Values (Both)'!$D$2:$D$63,'Values (Both)'!$E$2:$E$63,J873))</f>
        <v>3</v>
      </c>
      <c r="H873" s="16" t="n">
        <f aca="false">IF(I873=TRUE(),"",G873-F873)</f>
        <v>-292</v>
      </c>
      <c r="I873" s="17" t="b">
        <f aca="false">FALSE()</f>
        <v>0</v>
      </c>
      <c r="J873" s="13" t="str">
        <f aca="false">A873&amp;"|"&amp;C873</f>
        <v>2|SCG</v>
      </c>
    </row>
    <row r="874" customFormat="false" ht="15" hidden="false" customHeight="false" outlineLevel="0" collapsed="false">
      <c r="A874" s="11" t="n">
        <v>2</v>
      </c>
      <c r="B874" s="11" t="n">
        <v>365</v>
      </c>
      <c r="C874" s="11" t="s">
        <v>74</v>
      </c>
      <c r="D874" s="11" t="s">
        <v>184</v>
      </c>
      <c r="E874" s="11" t="s">
        <v>231</v>
      </c>
      <c r="F874" s="15" t="n">
        <v>275</v>
      </c>
      <c r="G874" s="15" t="n">
        <f aca="false">IF(I874=TRUE(),"",SUMIFS('Values (Both)'!$D$2:$D$63,'Values (Both)'!$E$2:$E$63,J874))</f>
        <v>130</v>
      </c>
      <c r="H874" s="16" t="n">
        <f aca="false">IF(I874=TRUE(),"",G874-F874)</f>
        <v>-145</v>
      </c>
      <c r="I874" s="17" t="b">
        <f aca="false">FALSE()</f>
        <v>0</v>
      </c>
      <c r="J874" s="13" t="str">
        <f aca="false">A874&amp;"|"&amp;C874</f>
        <v>2|ETBDR</v>
      </c>
    </row>
    <row r="875" customFormat="false" ht="15" hidden="false" customHeight="false" outlineLevel="0" collapsed="false">
      <c r="A875" s="11" t="n">
        <v>2</v>
      </c>
      <c r="B875" s="11" t="n">
        <v>366</v>
      </c>
      <c r="C875" s="11" t="s">
        <v>76</v>
      </c>
      <c r="D875" s="11" t="s">
        <v>184</v>
      </c>
      <c r="E875" s="11" t="s">
        <v>231</v>
      </c>
      <c r="F875" s="15" t="n">
        <v>275</v>
      </c>
      <c r="G875" s="15" t="n">
        <f aca="false">IF(I875=TRUE(),"",SUMIFS('Values (Both)'!$D$2:$D$63,'Values (Both)'!$E$2:$E$63,J875))</f>
        <v>70</v>
      </c>
      <c r="H875" s="16" t="n">
        <f aca="false">IF(I875=TRUE(),"",G875-F875)</f>
        <v>-205</v>
      </c>
      <c r="I875" s="17" t="b">
        <f aca="false">FALSE()</f>
        <v>0</v>
      </c>
      <c r="J875" s="13" t="str">
        <f aca="false">A875&amp;"|"&amp;C875</f>
        <v>2|ETBPB</v>
      </c>
    </row>
    <row r="876" customFormat="false" ht="15" hidden="false" customHeight="false" outlineLevel="0" collapsed="false">
      <c r="A876" s="11" t="n">
        <v>2</v>
      </c>
      <c r="B876" s="11" t="n">
        <v>367</v>
      </c>
      <c r="C876" s="11" t="s">
        <v>72</v>
      </c>
      <c r="D876" s="11" t="s">
        <v>132</v>
      </c>
      <c r="E876" s="11" t="s">
        <v>230</v>
      </c>
      <c r="F876" s="15" t="n">
        <v>259</v>
      </c>
      <c r="G876" s="15" t="n">
        <f aca="false">IF(I876=TRUE(),"",SUMIFS('Values (Both)'!$D$2:$D$63,'Values (Both)'!$E$2:$E$63,J876))</f>
        <v>3</v>
      </c>
      <c r="H876" s="16" t="n">
        <f aca="false">IF(I876=TRUE(),"",G876-F876)</f>
        <v>-256</v>
      </c>
      <c r="I876" s="17" t="b">
        <f aca="false">FALSE()</f>
        <v>0</v>
      </c>
      <c r="J876" s="13" t="str">
        <f aca="false">A876&amp;"|"&amp;C876</f>
        <v>2|SCG</v>
      </c>
    </row>
    <row r="877" customFormat="false" ht="15" hidden="false" customHeight="false" outlineLevel="0" collapsed="false">
      <c r="A877" s="11" t="n">
        <v>2</v>
      </c>
      <c r="B877" s="11" t="n">
        <v>368</v>
      </c>
      <c r="C877" s="11" t="s">
        <v>72</v>
      </c>
      <c r="D877" s="11" t="s">
        <v>132</v>
      </c>
      <c r="E877" s="11" t="s">
        <v>281</v>
      </c>
      <c r="F877" s="15" t="n">
        <v>285</v>
      </c>
      <c r="G877" s="15" t="n">
        <f aca="false">IF(I877=TRUE(),"",SUMIFS('Values (Both)'!$D$2:$D$63,'Values (Both)'!$E$2:$E$63,J877))</f>
        <v>3</v>
      </c>
      <c r="H877" s="16" t="n">
        <f aca="false">IF(I877=TRUE(),"",G877-F877)</f>
        <v>-282</v>
      </c>
      <c r="I877" s="17" t="b">
        <f aca="false">FALSE()</f>
        <v>0</v>
      </c>
      <c r="J877" s="13" t="str">
        <f aca="false">A877&amp;"|"&amp;C877</f>
        <v>2|SCG</v>
      </c>
    </row>
    <row r="878" customFormat="false" ht="15" hidden="false" customHeight="false" outlineLevel="0" collapsed="false">
      <c r="A878" s="11" t="n">
        <v>2</v>
      </c>
      <c r="B878" s="11" t="n">
        <v>369</v>
      </c>
      <c r="C878" s="11" t="s">
        <v>72</v>
      </c>
      <c r="D878" s="11" t="s">
        <v>132</v>
      </c>
      <c r="E878" s="11" t="s">
        <v>273</v>
      </c>
      <c r="F878" s="15" t="n">
        <v>289</v>
      </c>
      <c r="G878" s="15" t="n">
        <f aca="false">IF(I878=TRUE(),"",SUMIFS('Values (Both)'!$D$2:$D$63,'Values (Both)'!$E$2:$E$63,J878))</f>
        <v>3</v>
      </c>
      <c r="H878" s="16" t="n">
        <f aca="false">IF(I878=TRUE(),"",G878-F878)</f>
        <v>-286</v>
      </c>
      <c r="I878" s="17" t="b">
        <f aca="false">FALSE()</f>
        <v>0</v>
      </c>
      <c r="J878" s="13" t="str">
        <f aca="false">A878&amp;"|"&amp;C878</f>
        <v>2|SCG</v>
      </c>
    </row>
    <row r="879" customFormat="false" ht="15" hidden="false" customHeight="false" outlineLevel="0" collapsed="false">
      <c r="A879" s="11" t="n">
        <v>2</v>
      </c>
      <c r="B879" s="11" t="n">
        <v>370</v>
      </c>
      <c r="C879" s="11" t="s">
        <v>76</v>
      </c>
      <c r="D879" s="11" t="s">
        <v>184</v>
      </c>
      <c r="E879" s="11" t="s">
        <v>182</v>
      </c>
      <c r="F879" s="15" t="n">
        <v>294</v>
      </c>
      <c r="G879" s="15" t="n">
        <f aca="false">IF(I879=TRUE(),"",SUMIFS('Values (Both)'!$D$2:$D$63,'Values (Both)'!$E$2:$E$63,J879))</f>
        <v>70</v>
      </c>
      <c r="H879" s="16" t="n">
        <f aca="false">IF(I879=TRUE(),"",G879-F879)</f>
        <v>-224</v>
      </c>
      <c r="I879" s="17" t="b">
        <f aca="false">FALSE()</f>
        <v>0</v>
      </c>
      <c r="J879" s="13" t="str">
        <f aca="false">A879&amp;"|"&amp;C879</f>
        <v>2|ETBPB</v>
      </c>
    </row>
    <row r="880" customFormat="false" ht="15" hidden="false" customHeight="false" outlineLevel="0" collapsed="false">
      <c r="A880" s="11" t="n">
        <v>2</v>
      </c>
      <c r="B880" s="11" t="n">
        <v>371</v>
      </c>
      <c r="C880" s="11" t="s">
        <v>72</v>
      </c>
      <c r="D880" s="11" t="s">
        <v>132</v>
      </c>
      <c r="E880" s="11" t="s">
        <v>282</v>
      </c>
      <c r="F880" s="15" t="n">
        <v>279</v>
      </c>
      <c r="G880" s="15" t="n">
        <f aca="false">IF(I880=TRUE(),"",SUMIFS('Values (Both)'!$D$2:$D$63,'Values (Both)'!$E$2:$E$63,J880))</f>
        <v>3</v>
      </c>
      <c r="H880" s="16" t="n">
        <f aca="false">IF(I880=TRUE(),"",G880-F880)</f>
        <v>-276</v>
      </c>
      <c r="I880" s="17" t="b">
        <f aca="false">FALSE()</f>
        <v>0</v>
      </c>
      <c r="J880" s="13" t="str">
        <f aca="false">A880&amp;"|"&amp;C880</f>
        <v>2|SCG</v>
      </c>
    </row>
    <row r="881" customFormat="false" ht="15" hidden="false" customHeight="false" outlineLevel="0" collapsed="false">
      <c r="A881" s="11" t="n">
        <v>2</v>
      </c>
      <c r="B881" s="11" t="n">
        <v>372</v>
      </c>
      <c r="C881" s="11" t="s">
        <v>72</v>
      </c>
      <c r="D881" s="11" t="s">
        <v>132</v>
      </c>
      <c r="E881" s="11" t="s">
        <v>264</v>
      </c>
      <c r="F881" s="15" t="n">
        <v>260</v>
      </c>
      <c r="G881" s="15" t="n">
        <f aca="false">IF(I881=TRUE(),"",SUMIFS('Values (Both)'!$D$2:$D$63,'Values (Both)'!$E$2:$E$63,J881))</f>
        <v>3</v>
      </c>
      <c r="H881" s="16" t="n">
        <f aca="false">IF(I881=TRUE(),"",G881-F881)</f>
        <v>-257</v>
      </c>
      <c r="I881" s="17" t="b">
        <f aca="false">FALSE()</f>
        <v>0</v>
      </c>
      <c r="J881" s="13" t="str">
        <f aca="false">A881&amp;"|"&amp;C881</f>
        <v>2|SCG</v>
      </c>
    </row>
    <row r="882" customFormat="false" ht="15" hidden="false" customHeight="false" outlineLevel="0" collapsed="false">
      <c r="A882" s="11" t="n">
        <v>2</v>
      </c>
      <c r="B882" s="11" t="n">
        <v>373</v>
      </c>
      <c r="C882" s="11" t="s">
        <v>84</v>
      </c>
      <c r="D882" s="11" t="s">
        <v>142</v>
      </c>
      <c r="E882" s="11" t="s">
        <v>273</v>
      </c>
      <c r="F882" s="15" t="n">
        <v>268</v>
      </c>
      <c r="G882" s="15" t="n">
        <f aca="false">IF(I882=TRUE(),"",SUMIFS('Values (Both)'!$D$2:$D$63,'Values (Both)'!$E$2:$E$63,J882))</f>
        <v>625</v>
      </c>
      <c r="H882" s="16" t="n">
        <f aca="false">IF(I882=TRUE(),"",G882-F882)</f>
        <v>357</v>
      </c>
      <c r="I882" s="17" t="b">
        <f aca="false">FALSE()</f>
        <v>0</v>
      </c>
      <c r="J882" s="13" t="str">
        <f aca="false">A882&amp;"|"&amp;C882</f>
        <v>2|B100CR</v>
      </c>
    </row>
    <row r="883" customFormat="false" ht="15" hidden="false" customHeight="false" outlineLevel="0" collapsed="false">
      <c r="A883" s="11" t="n">
        <v>2</v>
      </c>
      <c r="B883" s="11" t="n">
        <v>374</v>
      </c>
      <c r="C883" s="11" t="s">
        <v>72</v>
      </c>
      <c r="D883" s="11" t="s">
        <v>132</v>
      </c>
      <c r="E883" s="11" t="s">
        <v>230</v>
      </c>
      <c r="F883" s="15" t="n">
        <v>250</v>
      </c>
      <c r="G883" s="15" t="n">
        <f aca="false">IF(I883=TRUE(),"",SUMIFS('Values (Both)'!$D$2:$D$63,'Values (Both)'!$E$2:$E$63,J883))</f>
        <v>3</v>
      </c>
      <c r="H883" s="16" t="n">
        <f aca="false">IF(I883=TRUE(),"",G883-F883)</f>
        <v>-247</v>
      </c>
      <c r="I883" s="17" t="b">
        <f aca="false">FALSE()</f>
        <v>0</v>
      </c>
      <c r="J883" s="13" t="str">
        <f aca="false">A883&amp;"|"&amp;C883</f>
        <v>2|SCG</v>
      </c>
    </row>
    <row r="884" customFormat="false" ht="15" hidden="false" customHeight="false" outlineLevel="0" collapsed="false">
      <c r="A884" s="11" t="n">
        <v>2</v>
      </c>
      <c r="B884" s="11" t="n">
        <v>375</v>
      </c>
      <c r="C884" s="11" t="s">
        <v>72</v>
      </c>
      <c r="D884" s="11" t="s">
        <v>132</v>
      </c>
      <c r="E884" s="11" t="s">
        <v>231</v>
      </c>
      <c r="F884" s="15" t="n">
        <v>290</v>
      </c>
      <c r="G884" s="15" t="n">
        <f aca="false">IF(I884=TRUE(),"",SUMIFS('Values (Both)'!$D$2:$D$63,'Values (Both)'!$E$2:$E$63,J884))</f>
        <v>3</v>
      </c>
      <c r="H884" s="16" t="n">
        <f aca="false">IF(I884=TRUE(),"",G884-F884)</f>
        <v>-287</v>
      </c>
      <c r="I884" s="17" t="b">
        <f aca="false">FALSE()</f>
        <v>0</v>
      </c>
      <c r="J884" s="13" t="str">
        <f aca="false">A884&amp;"|"&amp;C884</f>
        <v>2|SCG</v>
      </c>
    </row>
    <row r="885" customFormat="false" ht="15" hidden="false" customHeight="false" outlineLevel="0" collapsed="false">
      <c r="A885" s="11" t="n">
        <v>2</v>
      </c>
      <c r="B885" s="11" t="n">
        <v>376</v>
      </c>
      <c r="C885" s="11" t="s">
        <v>72</v>
      </c>
      <c r="D885" s="11" t="s">
        <v>132</v>
      </c>
      <c r="E885" s="11" t="s">
        <v>283</v>
      </c>
      <c r="F885" s="15" t="n">
        <v>285</v>
      </c>
      <c r="G885" s="15" t="n">
        <f aca="false">IF(I885=TRUE(),"",SUMIFS('Values (Both)'!$D$2:$D$63,'Values (Both)'!$E$2:$E$63,J885))</f>
        <v>3</v>
      </c>
      <c r="H885" s="16" t="n">
        <f aca="false">IF(I885=TRUE(),"",G885-F885)</f>
        <v>-282</v>
      </c>
      <c r="I885" s="17" t="b">
        <f aca="false">FALSE()</f>
        <v>0</v>
      </c>
      <c r="J885" s="13" t="str">
        <f aca="false">A885&amp;"|"&amp;C885</f>
        <v>2|SCG</v>
      </c>
    </row>
    <row r="886" customFormat="false" ht="15" hidden="false" customHeight="false" outlineLevel="0" collapsed="false">
      <c r="A886" s="11" t="n">
        <v>2</v>
      </c>
      <c r="B886" s="11" t="n">
        <v>377</v>
      </c>
      <c r="C886" s="11" t="s">
        <v>72</v>
      </c>
      <c r="D886" s="11" t="s">
        <v>132</v>
      </c>
      <c r="E886" s="11" t="s">
        <v>284</v>
      </c>
      <c r="F886" s="15" t="n">
        <v>310</v>
      </c>
      <c r="G886" s="15" t="n">
        <f aca="false">IF(I886=TRUE(),"",SUMIFS('Values (Both)'!$D$2:$D$63,'Values (Both)'!$E$2:$E$63,J886))</f>
        <v>3</v>
      </c>
      <c r="H886" s="16" t="n">
        <f aca="false">IF(I886=TRUE(),"",G886-F886)</f>
        <v>-307</v>
      </c>
      <c r="I886" s="17" t="b">
        <f aca="false">FALSE()</f>
        <v>0</v>
      </c>
      <c r="J886" s="13" t="str">
        <f aca="false">A886&amp;"|"&amp;C886</f>
        <v>2|SCG</v>
      </c>
    </row>
    <row r="887" customFormat="false" ht="15" hidden="false" customHeight="false" outlineLevel="0" collapsed="false">
      <c r="A887" s="11" t="n">
        <v>2</v>
      </c>
      <c r="B887" s="11" t="n">
        <v>378</v>
      </c>
      <c r="C887" s="11" t="s">
        <v>72</v>
      </c>
      <c r="D887" s="11" t="s">
        <v>132</v>
      </c>
      <c r="E887" s="11" t="s">
        <v>285</v>
      </c>
      <c r="F887" s="15" t="n">
        <v>300</v>
      </c>
      <c r="G887" s="15" t="n">
        <f aca="false">IF(I887=TRUE(),"",SUMIFS('Values (Both)'!$D$2:$D$63,'Values (Both)'!$E$2:$E$63,J887))</f>
        <v>3</v>
      </c>
      <c r="H887" s="16" t="n">
        <f aca="false">IF(I887=TRUE(),"",G887-F887)</f>
        <v>-297</v>
      </c>
      <c r="I887" s="17" t="b">
        <f aca="false">FALSE()</f>
        <v>0</v>
      </c>
      <c r="J887" s="13" t="str">
        <f aca="false">A887&amp;"|"&amp;C887</f>
        <v>2|SCG</v>
      </c>
    </row>
    <row r="888" customFormat="false" ht="15" hidden="false" customHeight="false" outlineLevel="0" collapsed="false">
      <c r="A888" s="11" t="n">
        <v>2</v>
      </c>
      <c r="B888" s="11" t="n">
        <v>379</v>
      </c>
      <c r="C888" s="11" t="s">
        <v>92</v>
      </c>
      <c r="D888" s="11" t="s">
        <v>142</v>
      </c>
      <c r="E888" s="11" t="s">
        <v>272</v>
      </c>
      <c r="F888" s="15" t="n">
        <v>370</v>
      </c>
      <c r="G888" s="15" t="n">
        <f aca="false">IF(I888=TRUE(),"",SUMIFS('Values (Both)'!$D$2:$D$63,'Values (Both)'!$E$2:$E$63,J888))</f>
        <v>824</v>
      </c>
      <c r="H888" s="16" t="n">
        <f aca="false">IF(I888=TRUE(),"",G888-F888)</f>
        <v>454</v>
      </c>
      <c r="I888" s="17" t="b">
        <f aca="false">FALSE()</f>
        <v>0</v>
      </c>
      <c r="J888" s="13" t="str">
        <f aca="false">A888&amp;"|"&amp;C888</f>
        <v>2|B100SV</v>
      </c>
    </row>
    <row r="889" customFormat="false" ht="15" hidden="false" customHeight="false" outlineLevel="0" collapsed="false">
      <c r="A889" s="11" t="n">
        <v>2</v>
      </c>
      <c r="B889" s="11" t="n">
        <v>380</v>
      </c>
      <c r="C889" s="11" t="s">
        <v>102</v>
      </c>
      <c r="D889" s="11" t="s">
        <v>148</v>
      </c>
      <c r="E889" s="11" t="s">
        <v>273</v>
      </c>
      <c r="F889" s="15" t="n">
        <v>310</v>
      </c>
      <c r="G889" s="15" t="n">
        <f aca="false">IF(I889=TRUE(),"",SUMIFS('Values (Both)'!$D$2:$D$63,'Values (Both)'!$E$2:$E$63,J889))</f>
        <v>3578.71</v>
      </c>
      <c r="H889" s="16" t="n">
        <f aca="false">IF(I889=TRUE(),"",G889-F889)</f>
        <v>3268.71</v>
      </c>
      <c r="I889" s="17" t="b">
        <f aca="false">FALSE()</f>
        <v>0</v>
      </c>
      <c r="J889" s="13" t="str">
        <f aca="false">A889&amp;"|"&amp;C889</f>
        <v>2|#1mew</v>
      </c>
    </row>
    <row r="890" customFormat="false" ht="15" hidden="false" customHeight="false" outlineLevel="0" collapsed="false">
      <c r="A890" s="11" t="n">
        <v>2</v>
      </c>
      <c r="B890" s="11" t="n">
        <v>381</v>
      </c>
      <c r="C890" s="11" t="s">
        <v>78</v>
      </c>
      <c r="D890" s="11" t="s">
        <v>142</v>
      </c>
      <c r="E890" s="11" t="s">
        <v>283</v>
      </c>
      <c r="F890" s="15" t="n">
        <v>240</v>
      </c>
      <c r="G890" s="15" t="n">
        <f aca="false">IF(I890=TRUE(),"",SUMIFS('Values (Both)'!$D$2:$D$63,'Values (Both)'!$E$2:$E$63,J890))</f>
        <v>1430</v>
      </c>
      <c r="H890" s="16" t="n">
        <f aca="false">IF(I890=TRUE(),"",G890-F890)</f>
        <v>1190</v>
      </c>
      <c r="I890" s="17" t="b">
        <f aca="false">FALSE()</f>
        <v>0</v>
      </c>
      <c r="J890" s="13" t="str">
        <f aca="false">A890&amp;"|"&amp;C890</f>
        <v>2|B100PE</v>
      </c>
    </row>
    <row r="891" customFormat="false" ht="15" hidden="false" customHeight="false" outlineLevel="0" collapsed="false">
      <c r="A891" s="11" t="n">
        <v>2</v>
      </c>
      <c r="B891" s="11" t="n">
        <v>382</v>
      </c>
      <c r="C891" s="11" t="s">
        <v>72</v>
      </c>
      <c r="D891" s="11" t="s">
        <v>132</v>
      </c>
      <c r="E891" s="11" t="s">
        <v>283</v>
      </c>
      <c r="F891" s="15" t="n">
        <v>250</v>
      </c>
      <c r="G891" s="15" t="n">
        <f aca="false">IF(I891=TRUE(),"",SUMIFS('Values (Both)'!$D$2:$D$63,'Values (Both)'!$E$2:$E$63,J891))</f>
        <v>3</v>
      </c>
      <c r="H891" s="16" t="n">
        <f aca="false">IF(I891=TRUE(),"",G891-F891)</f>
        <v>-247</v>
      </c>
      <c r="I891" s="17" t="b">
        <f aca="false">FALSE()</f>
        <v>0</v>
      </c>
      <c r="J891" s="13" t="str">
        <f aca="false">A891&amp;"|"&amp;C891</f>
        <v>2|SCG</v>
      </c>
    </row>
    <row r="892" customFormat="false" ht="15" hidden="false" customHeight="false" outlineLevel="0" collapsed="false">
      <c r="A892" s="11" t="n">
        <v>2</v>
      </c>
      <c r="B892" s="11" t="n">
        <v>383</v>
      </c>
      <c r="C892" s="11" t="s">
        <v>72</v>
      </c>
      <c r="D892" s="11" t="s">
        <v>132</v>
      </c>
      <c r="E892" s="11" t="s">
        <v>283</v>
      </c>
      <c r="F892" s="15" t="n">
        <v>299</v>
      </c>
      <c r="G892" s="15" t="n">
        <f aca="false">IF(I892=TRUE(),"",SUMIFS('Values (Both)'!$D$2:$D$63,'Values (Both)'!$E$2:$E$63,J892))</f>
        <v>3</v>
      </c>
      <c r="H892" s="16" t="n">
        <f aca="false">IF(I892=TRUE(),"",G892-F892)</f>
        <v>-296</v>
      </c>
      <c r="I892" s="17" t="b">
        <f aca="false">FALSE()</f>
        <v>0</v>
      </c>
      <c r="J892" s="13" t="str">
        <f aca="false">A892&amp;"|"&amp;C892</f>
        <v>2|SCG</v>
      </c>
    </row>
    <row r="893" customFormat="false" ht="15" hidden="false" customHeight="false" outlineLevel="0" collapsed="false">
      <c r="A893" s="11" t="n">
        <v>2</v>
      </c>
      <c r="B893" s="11" t="n">
        <v>384</v>
      </c>
      <c r="C893" s="11" t="s">
        <v>72</v>
      </c>
      <c r="D893" s="11" t="s">
        <v>132</v>
      </c>
      <c r="E893" s="11" t="s">
        <v>282</v>
      </c>
      <c r="F893" s="15" t="n">
        <v>275</v>
      </c>
      <c r="G893" s="15" t="n">
        <f aca="false">IF(I893=TRUE(),"",SUMIFS('Values (Both)'!$D$2:$D$63,'Values (Both)'!$E$2:$E$63,J893))</f>
        <v>3</v>
      </c>
      <c r="H893" s="16" t="n">
        <f aca="false">IF(I893=TRUE(),"",G893-F893)</f>
        <v>-272</v>
      </c>
      <c r="I893" s="17" t="b">
        <f aca="false">FALSE()</f>
        <v>0</v>
      </c>
      <c r="J893" s="13" t="str">
        <f aca="false">A893&amp;"|"&amp;C893</f>
        <v>2|SCG</v>
      </c>
    </row>
    <row r="894" customFormat="false" ht="15" hidden="false" customHeight="false" outlineLevel="0" collapsed="false">
      <c r="A894" s="11" t="n">
        <v>2</v>
      </c>
      <c r="B894" s="11" t="n">
        <v>385</v>
      </c>
      <c r="C894" s="11" t="s">
        <v>82</v>
      </c>
      <c r="D894" s="11" t="s">
        <v>142</v>
      </c>
      <c r="E894" s="11" t="s">
        <v>230</v>
      </c>
      <c r="F894" s="15" t="n">
        <v>290</v>
      </c>
      <c r="G894" s="15" t="n">
        <f aca="false">IF(I894=TRUE(),"",SUMIFS('Values (Both)'!$D$2:$D$63,'Values (Both)'!$E$2:$E$63,J894))</f>
        <v>697</v>
      </c>
      <c r="H894" s="16" t="n">
        <f aca="false">IF(I894=TRUE(),"",G894-F894)</f>
        <v>407</v>
      </c>
      <c r="I894" s="17" t="b">
        <f aca="false">FALSE()</f>
        <v>0</v>
      </c>
      <c r="J894" s="13" t="str">
        <f aca="false">A894&amp;"|"&amp;C894</f>
        <v>2|B100PB</v>
      </c>
    </row>
    <row r="895" customFormat="false" ht="15" hidden="false" customHeight="false" outlineLevel="0" collapsed="false">
      <c r="A895" s="11" t="n">
        <v>2</v>
      </c>
      <c r="B895" s="11" t="n">
        <v>386</v>
      </c>
      <c r="C895" s="11" t="s">
        <v>90</v>
      </c>
      <c r="D895" s="11" t="s">
        <v>142</v>
      </c>
      <c r="E895" s="11" t="s">
        <v>282</v>
      </c>
      <c r="F895" s="15" t="n">
        <v>260</v>
      </c>
      <c r="G895" s="15" t="n">
        <f aca="false">IF(I895=TRUE(),"",SUMIFS('Values (Both)'!$D$2:$D$63,'Values (Both)'!$E$2:$E$63,J895))</f>
        <v>1300</v>
      </c>
      <c r="H895" s="16" t="n">
        <f aca="false">IF(I895=TRUE(),"",G895-F895)</f>
        <v>1040</v>
      </c>
      <c r="I895" s="17" t="b">
        <f aca="false">FALSE()</f>
        <v>0</v>
      </c>
      <c r="J895" s="13" t="str">
        <f aca="false">A895&amp;"|"&amp;C895</f>
        <v>2|B100OBF</v>
      </c>
    </row>
    <row r="896" customFormat="false" ht="15" hidden="false" customHeight="false" outlineLevel="0" collapsed="false">
      <c r="A896" s="11" t="n">
        <v>2</v>
      </c>
      <c r="B896" s="11" t="n">
        <v>387</v>
      </c>
      <c r="C896" s="11" t="s">
        <v>72</v>
      </c>
      <c r="D896" s="11" t="s">
        <v>132</v>
      </c>
      <c r="E896" s="11" t="s">
        <v>230</v>
      </c>
      <c r="F896" s="15" t="n">
        <v>249</v>
      </c>
      <c r="G896" s="15" t="n">
        <f aca="false">IF(I896=TRUE(),"",SUMIFS('Values (Both)'!$D$2:$D$63,'Values (Both)'!$E$2:$E$63,J896))</f>
        <v>3</v>
      </c>
      <c r="H896" s="16" t="n">
        <f aca="false">IF(I896=TRUE(),"",G896-F896)</f>
        <v>-246</v>
      </c>
      <c r="I896" s="17" t="b">
        <f aca="false">FALSE()</f>
        <v>0</v>
      </c>
      <c r="J896" s="13" t="str">
        <f aca="false">A896&amp;"|"&amp;C896</f>
        <v>2|SCG</v>
      </c>
    </row>
    <row r="897" customFormat="false" ht="15" hidden="false" customHeight="false" outlineLevel="0" collapsed="false">
      <c r="A897" s="11" t="n">
        <v>2</v>
      </c>
      <c r="B897" s="11" t="n">
        <v>388</v>
      </c>
      <c r="C897" s="11" t="s">
        <v>72</v>
      </c>
      <c r="D897" s="11" t="s">
        <v>132</v>
      </c>
      <c r="E897" s="11" t="s">
        <v>146</v>
      </c>
      <c r="F897" s="15" t="n">
        <v>290</v>
      </c>
      <c r="G897" s="15" t="n">
        <f aca="false">IF(I897=TRUE(),"",SUMIFS('Values (Both)'!$D$2:$D$63,'Values (Both)'!$E$2:$E$63,J897))</f>
        <v>3</v>
      </c>
      <c r="H897" s="16" t="n">
        <f aca="false">IF(I897=TRUE(),"",G897-F897)</f>
        <v>-287</v>
      </c>
      <c r="I897" s="17" t="b">
        <f aca="false">FALSE()</f>
        <v>0</v>
      </c>
      <c r="J897" s="13" t="str">
        <f aca="false">A897&amp;"|"&amp;C897</f>
        <v>2|SCG</v>
      </c>
    </row>
    <row r="898" customFormat="false" ht="15" hidden="false" customHeight="false" outlineLevel="0" collapsed="false">
      <c r="A898" s="11" t="n">
        <v>2</v>
      </c>
      <c r="B898" s="11" t="n">
        <v>389</v>
      </c>
      <c r="C898" s="11" t="s">
        <v>74</v>
      </c>
      <c r="D898" s="11" t="s">
        <v>184</v>
      </c>
      <c r="E898" s="11" t="s">
        <v>270</v>
      </c>
      <c r="F898" s="15" t="n">
        <v>295</v>
      </c>
      <c r="G898" s="15" t="n">
        <f aca="false">IF(I898=TRUE(),"",SUMIFS('Values (Both)'!$D$2:$D$63,'Values (Both)'!$E$2:$E$63,J898))</f>
        <v>130</v>
      </c>
      <c r="H898" s="16" t="n">
        <f aca="false">IF(I898=TRUE(),"",G898-F898)</f>
        <v>-165</v>
      </c>
      <c r="I898" s="17" t="b">
        <f aca="false">FALSE()</f>
        <v>0</v>
      </c>
      <c r="J898" s="13" t="str">
        <f aca="false">A898&amp;"|"&amp;C898</f>
        <v>2|ETBDR</v>
      </c>
    </row>
    <row r="899" customFormat="false" ht="15" hidden="false" customHeight="false" outlineLevel="0" collapsed="false">
      <c r="A899" s="11" t="n">
        <v>2</v>
      </c>
      <c r="B899" s="11" t="n">
        <v>390</v>
      </c>
      <c r="C899" s="11" t="s">
        <v>72</v>
      </c>
      <c r="D899" s="11" t="s">
        <v>132</v>
      </c>
      <c r="E899" s="11" t="s">
        <v>273</v>
      </c>
      <c r="F899" s="15" t="n">
        <v>295</v>
      </c>
      <c r="G899" s="15" t="n">
        <f aca="false">IF(I899=TRUE(),"",SUMIFS('Values (Both)'!$D$2:$D$63,'Values (Both)'!$E$2:$E$63,J899))</f>
        <v>3</v>
      </c>
      <c r="H899" s="16" t="n">
        <f aca="false">IF(I899=TRUE(),"",G899-F899)</f>
        <v>-292</v>
      </c>
      <c r="I899" s="17" t="b">
        <f aca="false">FALSE()</f>
        <v>0</v>
      </c>
      <c r="J899" s="13" t="str">
        <f aca="false">A899&amp;"|"&amp;C899</f>
        <v>2|SCG</v>
      </c>
    </row>
    <row r="900" customFormat="false" ht="15" hidden="false" customHeight="false" outlineLevel="0" collapsed="false">
      <c r="A900" s="11" t="n">
        <v>2</v>
      </c>
      <c r="B900" s="11" t="n">
        <v>391</v>
      </c>
      <c r="C900" s="11" t="s">
        <v>72</v>
      </c>
      <c r="D900" s="11" t="s">
        <v>132</v>
      </c>
      <c r="E900" s="11" t="s">
        <v>282</v>
      </c>
      <c r="F900" s="15" t="n">
        <v>280</v>
      </c>
      <c r="G900" s="15" t="n">
        <f aca="false">IF(I900=TRUE(),"",SUMIFS('Values (Both)'!$D$2:$D$63,'Values (Both)'!$E$2:$E$63,J900))</f>
        <v>3</v>
      </c>
      <c r="H900" s="16" t="n">
        <f aca="false">IF(I900=TRUE(),"",G900-F900)</f>
        <v>-277</v>
      </c>
      <c r="I900" s="17" t="b">
        <f aca="false">FALSE()</f>
        <v>0</v>
      </c>
      <c r="J900" s="13" t="str">
        <f aca="false">A900&amp;"|"&amp;C900</f>
        <v>2|SCG</v>
      </c>
    </row>
    <row r="901" customFormat="false" ht="15" hidden="false" customHeight="false" outlineLevel="0" collapsed="false">
      <c r="A901" s="11" t="n">
        <v>2</v>
      </c>
      <c r="B901" s="11" t="n">
        <v>392</v>
      </c>
      <c r="C901" s="11" t="s">
        <v>72</v>
      </c>
      <c r="D901" s="11" t="s">
        <v>132</v>
      </c>
      <c r="E901" s="11" t="s">
        <v>230</v>
      </c>
      <c r="F901" s="15" t="n">
        <v>320</v>
      </c>
      <c r="G901" s="15" t="n">
        <f aca="false">IF(I901=TRUE(),"",SUMIFS('Values (Both)'!$D$2:$D$63,'Values (Both)'!$E$2:$E$63,J901))</f>
        <v>3</v>
      </c>
      <c r="H901" s="16" t="n">
        <f aca="false">IF(I901=TRUE(),"",G901-F901)</f>
        <v>-317</v>
      </c>
      <c r="I901" s="17" t="b">
        <f aca="false">FALSE()</f>
        <v>0</v>
      </c>
      <c r="J901" s="13" t="str">
        <f aca="false">A901&amp;"|"&amp;C901</f>
        <v>2|SCG</v>
      </c>
    </row>
    <row r="902" customFormat="false" ht="15" hidden="false" customHeight="false" outlineLevel="0" collapsed="false">
      <c r="A902" s="11" t="n">
        <v>2</v>
      </c>
      <c r="B902" s="11" t="n">
        <v>393</v>
      </c>
      <c r="C902" s="11" t="s">
        <v>72</v>
      </c>
      <c r="D902" s="11" t="s">
        <v>132</v>
      </c>
      <c r="E902" s="11" t="s">
        <v>285</v>
      </c>
      <c r="F902" s="15" t="n">
        <v>315</v>
      </c>
      <c r="G902" s="15" t="n">
        <f aca="false">IF(I902=TRUE(),"",SUMIFS('Values (Both)'!$D$2:$D$63,'Values (Both)'!$E$2:$E$63,J902))</f>
        <v>3</v>
      </c>
      <c r="H902" s="16" t="n">
        <f aca="false">IF(I902=TRUE(),"",G902-F902)</f>
        <v>-312</v>
      </c>
      <c r="I902" s="17" t="b">
        <f aca="false">FALSE()</f>
        <v>0</v>
      </c>
      <c r="J902" s="13" t="str">
        <f aca="false">A902&amp;"|"&amp;C902</f>
        <v>2|SCG</v>
      </c>
    </row>
    <row r="903" customFormat="false" ht="15" hidden="false" customHeight="false" outlineLevel="0" collapsed="false">
      <c r="A903" s="11" t="n">
        <v>2</v>
      </c>
      <c r="B903" s="11" t="n">
        <v>394</v>
      </c>
      <c r="C903" s="11" t="s">
        <v>72</v>
      </c>
      <c r="D903" s="11" t="s">
        <v>132</v>
      </c>
      <c r="E903" s="11" t="s">
        <v>285</v>
      </c>
      <c r="F903" s="15" t="n">
        <v>410</v>
      </c>
      <c r="G903" s="15" t="n">
        <f aca="false">IF(I903=TRUE(),"",SUMIFS('Values (Both)'!$D$2:$D$63,'Values (Both)'!$E$2:$E$63,J903))</f>
        <v>3</v>
      </c>
      <c r="H903" s="16" t="n">
        <f aca="false">IF(I903=TRUE(),"",G903-F903)</f>
        <v>-407</v>
      </c>
      <c r="I903" s="17" t="b">
        <f aca="false">FALSE()</f>
        <v>0</v>
      </c>
      <c r="J903" s="13" t="str">
        <f aca="false">A903&amp;"|"&amp;C903</f>
        <v>2|SCG</v>
      </c>
    </row>
    <row r="904" customFormat="false" ht="15" hidden="false" customHeight="false" outlineLevel="0" collapsed="false">
      <c r="A904" s="11" t="n">
        <v>2</v>
      </c>
      <c r="B904" s="11" t="n">
        <v>395</v>
      </c>
      <c r="C904" s="11" t="s">
        <v>72</v>
      </c>
      <c r="D904" s="11" t="s">
        <v>132</v>
      </c>
      <c r="E904" s="11" t="s">
        <v>285</v>
      </c>
      <c r="F904" s="15" t="n">
        <v>420</v>
      </c>
      <c r="G904" s="15" t="n">
        <f aca="false">IF(I904=TRUE(),"",SUMIFS('Values (Both)'!$D$2:$D$63,'Values (Both)'!$E$2:$E$63,J904))</f>
        <v>3</v>
      </c>
      <c r="H904" s="16" t="n">
        <f aca="false">IF(I904=TRUE(),"",G904-F904)</f>
        <v>-417</v>
      </c>
      <c r="I904" s="17" t="b">
        <f aca="false">FALSE()</f>
        <v>0</v>
      </c>
      <c r="J904" s="13" t="str">
        <f aca="false">A904&amp;"|"&amp;C904</f>
        <v>2|SCG</v>
      </c>
    </row>
    <row r="905" customFormat="false" ht="15" hidden="false" customHeight="false" outlineLevel="0" collapsed="false">
      <c r="A905" s="11" t="n">
        <v>2</v>
      </c>
      <c r="B905" s="11" t="n">
        <v>396</v>
      </c>
      <c r="C905" s="11" t="s">
        <v>114</v>
      </c>
      <c r="D905" s="11" t="s">
        <v>148</v>
      </c>
      <c r="E905" s="11" t="s">
        <v>285</v>
      </c>
      <c r="F905" s="15" t="n">
        <v>430</v>
      </c>
      <c r="G905" s="15" t="n">
        <f aca="false">IF(I905=TRUE(),"",SUMIFS('Values (Both)'!$D$2:$D$63,'Values (Both)'!$E$2:$E$63,J905))</f>
        <v>1600</v>
      </c>
      <c r="H905" s="16" t="n">
        <f aca="false">IF(I905=TRUE(),"",G905-F905)</f>
        <v>1170</v>
      </c>
      <c r="I905" s="17" t="b">
        <f aca="false">FALSE()</f>
        <v>0</v>
      </c>
      <c r="J905" s="13" t="str">
        <f aca="false">A905&amp;"|"&amp;C905</f>
        <v>2|#7megadragonite</v>
      </c>
    </row>
    <row r="906" customFormat="false" ht="15" hidden="false" customHeight="false" outlineLevel="0" collapsed="false">
      <c r="A906" s="11" t="n">
        <v>2</v>
      </c>
      <c r="B906" s="11" t="n">
        <v>397</v>
      </c>
      <c r="C906" s="11" t="s">
        <v>72</v>
      </c>
      <c r="D906" s="11" t="s">
        <v>132</v>
      </c>
      <c r="E906" s="11" t="s">
        <v>230</v>
      </c>
      <c r="F906" s="15" t="n">
        <v>364</v>
      </c>
      <c r="G906" s="15" t="n">
        <f aca="false">IF(I906=TRUE(),"",SUMIFS('Values (Both)'!$D$2:$D$63,'Values (Both)'!$E$2:$E$63,J906))</f>
        <v>3</v>
      </c>
      <c r="H906" s="16" t="n">
        <f aca="false">IF(I906=TRUE(),"",G906-F906)</f>
        <v>-361</v>
      </c>
      <c r="I906" s="17" t="b">
        <f aca="false">FALSE()</f>
        <v>0</v>
      </c>
      <c r="J906" s="13" t="str">
        <f aca="false">A906&amp;"|"&amp;C906</f>
        <v>2|SCG</v>
      </c>
    </row>
    <row r="907" customFormat="false" ht="15" hidden="false" customHeight="false" outlineLevel="0" collapsed="false">
      <c r="A907" s="11" t="n">
        <v>2</v>
      </c>
      <c r="B907" s="11" t="n">
        <v>398</v>
      </c>
      <c r="C907" s="11" t="s">
        <v>90</v>
      </c>
      <c r="D907" s="11" t="s">
        <v>142</v>
      </c>
      <c r="E907" s="11" t="s">
        <v>282</v>
      </c>
      <c r="F907" s="15" t="n">
        <v>340</v>
      </c>
      <c r="G907" s="15" t="n">
        <f aca="false">IF(I907=TRUE(),"",SUMIFS('Values (Both)'!$D$2:$D$63,'Values (Both)'!$E$2:$E$63,J907))</f>
        <v>1300</v>
      </c>
      <c r="H907" s="16" t="n">
        <f aca="false">IF(I907=TRUE(),"",G907-F907)</f>
        <v>960</v>
      </c>
      <c r="I907" s="17" t="b">
        <f aca="false">FALSE()</f>
        <v>0</v>
      </c>
      <c r="J907" s="13" t="str">
        <f aca="false">A907&amp;"|"&amp;C907</f>
        <v>2|B100OBF</v>
      </c>
    </row>
    <row r="908" customFormat="false" ht="15" hidden="false" customHeight="false" outlineLevel="0" collapsed="false">
      <c r="A908" s="11" t="n">
        <v>2</v>
      </c>
      <c r="B908" s="11" t="n">
        <v>399</v>
      </c>
      <c r="C908" s="11" t="s">
        <v>72</v>
      </c>
      <c r="D908" s="11" t="s">
        <v>132</v>
      </c>
      <c r="E908" s="11" t="s">
        <v>286</v>
      </c>
      <c r="F908" s="15" t="n">
        <v>290</v>
      </c>
      <c r="G908" s="15" t="n">
        <f aca="false">IF(I908=TRUE(),"",SUMIFS('Values (Both)'!$D$2:$D$63,'Values (Both)'!$E$2:$E$63,J908))</f>
        <v>3</v>
      </c>
      <c r="H908" s="16" t="n">
        <f aca="false">IF(I908=TRUE(),"",G908-F908)</f>
        <v>-287</v>
      </c>
      <c r="I908" s="17" t="b">
        <f aca="false">FALSE()</f>
        <v>0</v>
      </c>
      <c r="J908" s="13" t="str">
        <f aca="false">A908&amp;"|"&amp;C908</f>
        <v>2|SCG</v>
      </c>
    </row>
    <row r="909" customFormat="false" ht="15" hidden="false" customHeight="false" outlineLevel="0" collapsed="false">
      <c r="A909" s="11" t="n">
        <v>2</v>
      </c>
      <c r="B909" s="11" t="n">
        <v>400</v>
      </c>
      <c r="C909" s="11" t="s">
        <v>72</v>
      </c>
      <c r="D909" s="11" t="s">
        <v>132</v>
      </c>
      <c r="E909" s="11" t="s">
        <v>145</v>
      </c>
      <c r="F909" s="15" t="n">
        <v>284</v>
      </c>
      <c r="G909" s="15" t="n">
        <f aca="false">IF(I909=TRUE(),"",SUMIFS('Values (Both)'!$D$2:$D$63,'Values (Both)'!$E$2:$E$63,J909))</f>
        <v>3</v>
      </c>
      <c r="H909" s="16" t="n">
        <f aca="false">IF(I909=TRUE(),"",G909-F909)</f>
        <v>-281</v>
      </c>
      <c r="I909" s="17" t="b">
        <f aca="false">FALSE()</f>
        <v>0</v>
      </c>
      <c r="J909" s="13" t="str">
        <f aca="false">A909&amp;"|"&amp;C909</f>
        <v>2|SCG</v>
      </c>
    </row>
    <row r="910" customFormat="false" ht="15" hidden="false" customHeight="false" outlineLevel="0" collapsed="false">
      <c r="A910" s="11" t="n">
        <v>2</v>
      </c>
      <c r="B910" s="11" t="n">
        <v>401</v>
      </c>
      <c r="C910" s="11" t="s">
        <v>72</v>
      </c>
      <c r="D910" s="11" t="s">
        <v>132</v>
      </c>
      <c r="E910" s="11" t="s">
        <v>282</v>
      </c>
      <c r="F910" s="15" t="n">
        <v>370</v>
      </c>
      <c r="G910" s="15" t="n">
        <f aca="false">IF(I910=TRUE(),"",SUMIFS('Values (Both)'!$D$2:$D$63,'Values (Both)'!$E$2:$E$63,J910))</f>
        <v>3</v>
      </c>
      <c r="H910" s="16" t="n">
        <f aca="false">IF(I910=TRUE(),"",G910-F910)</f>
        <v>-367</v>
      </c>
      <c r="I910" s="17" t="b">
        <f aca="false">FALSE()</f>
        <v>0</v>
      </c>
      <c r="J910" s="13" t="str">
        <f aca="false">A910&amp;"|"&amp;C910</f>
        <v>2|SCG</v>
      </c>
    </row>
    <row r="911" customFormat="false" ht="15" hidden="false" customHeight="false" outlineLevel="0" collapsed="false">
      <c r="A911" s="11" t="n">
        <v>2</v>
      </c>
      <c r="B911" s="11" t="n">
        <v>402</v>
      </c>
      <c r="C911" s="11" t="s">
        <v>72</v>
      </c>
      <c r="D911" s="11" t="s">
        <v>132</v>
      </c>
      <c r="E911" s="11" t="s">
        <v>287</v>
      </c>
      <c r="F911" s="15" t="n">
        <v>390</v>
      </c>
      <c r="G911" s="15" t="n">
        <f aca="false">IF(I911=TRUE(),"",SUMIFS('Values (Both)'!$D$2:$D$63,'Values (Both)'!$E$2:$E$63,J911))</f>
        <v>3</v>
      </c>
      <c r="H911" s="16" t="n">
        <f aca="false">IF(I911=TRUE(),"",G911-F911)</f>
        <v>-387</v>
      </c>
      <c r="I911" s="17" t="b">
        <f aca="false">FALSE()</f>
        <v>0</v>
      </c>
      <c r="J911" s="13" t="str">
        <f aca="false">A911&amp;"|"&amp;C911</f>
        <v>2|SCG</v>
      </c>
    </row>
    <row r="912" customFormat="false" ht="15" hidden="false" customHeight="false" outlineLevel="0" collapsed="false">
      <c r="A912" s="11" t="n">
        <v>2</v>
      </c>
      <c r="B912" s="11" t="n">
        <v>403</v>
      </c>
      <c r="C912" s="11" t="s">
        <v>72</v>
      </c>
      <c r="D912" s="11" t="s">
        <v>132</v>
      </c>
      <c r="E912" s="11" t="s">
        <v>270</v>
      </c>
      <c r="F912" s="15" t="n">
        <v>373</v>
      </c>
      <c r="G912" s="15" t="n">
        <f aca="false">IF(I912=TRUE(),"",SUMIFS('Values (Both)'!$D$2:$D$63,'Values (Both)'!$E$2:$E$63,J912))</f>
        <v>3</v>
      </c>
      <c r="H912" s="16" t="n">
        <f aca="false">IF(I912=TRUE(),"",G912-F912)</f>
        <v>-370</v>
      </c>
      <c r="I912" s="17" t="b">
        <f aca="false">FALSE()</f>
        <v>0</v>
      </c>
      <c r="J912" s="13" t="str">
        <f aca="false">A912&amp;"|"&amp;C912</f>
        <v>2|SCG</v>
      </c>
    </row>
    <row r="913" customFormat="false" ht="15" hidden="false" customHeight="false" outlineLevel="0" collapsed="false">
      <c r="A913" s="11" t="n">
        <v>2</v>
      </c>
      <c r="B913" s="11" t="n">
        <v>404</v>
      </c>
      <c r="C913" s="11" t="s">
        <v>92</v>
      </c>
      <c r="D913" s="11" t="s">
        <v>142</v>
      </c>
      <c r="E913" s="11" t="s">
        <v>270</v>
      </c>
      <c r="F913" s="15" t="n">
        <v>373</v>
      </c>
      <c r="G913" s="15" t="n">
        <f aca="false">IF(I913=TRUE(),"",SUMIFS('Values (Both)'!$D$2:$D$63,'Values (Both)'!$E$2:$E$63,J913))</f>
        <v>824</v>
      </c>
      <c r="H913" s="16" t="n">
        <f aca="false">IF(I913=TRUE(),"",G913-F913)</f>
        <v>451</v>
      </c>
      <c r="I913" s="17" t="b">
        <f aca="false">FALSE()</f>
        <v>0</v>
      </c>
      <c r="J913" s="13" t="str">
        <f aca="false">A913&amp;"|"&amp;C913</f>
        <v>2|B100SV</v>
      </c>
    </row>
    <row r="914" customFormat="false" ht="15" hidden="false" customHeight="false" outlineLevel="0" collapsed="false">
      <c r="A914" s="11" t="n">
        <v>2</v>
      </c>
      <c r="B914" s="11" t="n">
        <v>405</v>
      </c>
      <c r="C914" s="11" t="s">
        <v>108</v>
      </c>
      <c r="D914" s="11" t="s">
        <v>148</v>
      </c>
      <c r="E914" s="11" t="s">
        <v>185</v>
      </c>
      <c r="F914" s="15" t="n">
        <v>379</v>
      </c>
      <c r="G914" s="15" t="n">
        <f aca="false">IF(I914=TRUE(),"",SUMIFS('Values (Both)'!$D$2:$D$63,'Values (Both)'!$E$2:$E$63,J914))</f>
        <v>3351</v>
      </c>
      <c r="H914" s="16" t="n">
        <f aca="false">IF(I914=TRUE(),"",G914-F914)</f>
        <v>2972</v>
      </c>
      <c r="I914" s="17" t="b">
        <f aca="false">FALSE()</f>
        <v>0</v>
      </c>
      <c r="J914" s="13" t="str">
        <f aca="false">A914&amp;"|"&amp;C914</f>
        <v>2|#4pikachu172</v>
      </c>
    </row>
    <row r="915" customFormat="false" ht="15" hidden="false" customHeight="false" outlineLevel="0" collapsed="false">
      <c r="A915" s="11" t="n">
        <v>2</v>
      </c>
      <c r="B915" s="11" t="n">
        <v>406</v>
      </c>
      <c r="C915" s="11" t="s">
        <v>72</v>
      </c>
      <c r="D915" s="11" t="s">
        <v>132</v>
      </c>
      <c r="E915" s="11" t="s">
        <v>145</v>
      </c>
      <c r="F915" s="15" t="n">
        <v>285</v>
      </c>
      <c r="G915" s="15" t="n">
        <f aca="false">IF(I915=TRUE(),"",SUMIFS('Values (Both)'!$D$2:$D$63,'Values (Both)'!$E$2:$E$63,J915))</f>
        <v>3</v>
      </c>
      <c r="H915" s="16" t="n">
        <f aca="false">IF(I915=TRUE(),"",G915-F915)</f>
        <v>-282</v>
      </c>
      <c r="I915" s="17" t="b">
        <f aca="false">FALSE()</f>
        <v>0</v>
      </c>
      <c r="J915" s="13" t="str">
        <f aca="false">A915&amp;"|"&amp;C915</f>
        <v>2|SCG</v>
      </c>
    </row>
    <row r="916" customFormat="false" ht="15" hidden="false" customHeight="false" outlineLevel="0" collapsed="false">
      <c r="A916" s="11" t="n">
        <v>2</v>
      </c>
      <c r="B916" s="11" t="n">
        <v>407</v>
      </c>
      <c r="C916" s="11" t="s">
        <v>72</v>
      </c>
      <c r="D916" s="11" t="s">
        <v>132</v>
      </c>
      <c r="E916" s="11" t="s">
        <v>145</v>
      </c>
      <c r="F916" s="15" t="n">
        <v>285</v>
      </c>
      <c r="G916" s="15" t="n">
        <f aca="false">IF(I916=TRUE(),"",SUMIFS('Values (Both)'!$D$2:$D$63,'Values (Both)'!$E$2:$E$63,J916))</f>
        <v>3</v>
      </c>
      <c r="H916" s="16" t="n">
        <f aca="false">IF(I916=TRUE(),"",G916-F916)</f>
        <v>-282</v>
      </c>
      <c r="I916" s="17" t="b">
        <f aca="false">FALSE()</f>
        <v>0</v>
      </c>
      <c r="J916" s="13" t="str">
        <f aca="false">A916&amp;"|"&amp;C916</f>
        <v>2|SCG</v>
      </c>
    </row>
    <row r="917" customFormat="false" ht="15" hidden="false" customHeight="false" outlineLevel="0" collapsed="false">
      <c r="A917" s="11" t="n">
        <v>2</v>
      </c>
      <c r="B917" s="11" t="n">
        <v>408</v>
      </c>
      <c r="C917" s="11" t="s">
        <v>72</v>
      </c>
      <c r="D917" s="11" t="s">
        <v>132</v>
      </c>
      <c r="E917" s="11" t="s">
        <v>145</v>
      </c>
      <c r="F917" s="15" t="n">
        <v>333</v>
      </c>
      <c r="G917" s="15" t="n">
        <f aca="false">IF(I917=TRUE(),"",SUMIFS('Values (Both)'!$D$2:$D$63,'Values (Both)'!$E$2:$E$63,J917))</f>
        <v>3</v>
      </c>
      <c r="H917" s="16" t="n">
        <f aca="false">IF(I917=TRUE(),"",G917-F917)</f>
        <v>-330</v>
      </c>
      <c r="I917" s="17" t="b">
        <f aca="false">FALSE()</f>
        <v>0</v>
      </c>
      <c r="J917" s="13" t="str">
        <f aca="false">A917&amp;"|"&amp;C917</f>
        <v>2|SCG</v>
      </c>
    </row>
    <row r="918" customFormat="false" ht="15" hidden="false" customHeight="false" outlineLevel="0" collapsed="false">
      <c r="A918" s="11" t="n">
        <v>2</v>
      </c>
      <c r="B918" s="11" t="n">
        <v>409</v>
      </c>
      <c r="C918" s="11" t="s">
        <v>72</v>
      </c>
      <c r="D918" s="11" t="s">
        <v>132</v>
      </c>
      <c r="E918" s="11" t="s">
        <v>270</v>
      </c>
      <c r="F918" s="15" t="n">
        <v>371</v>
      </c>
      <c r="G918" s="15" t="n">
        <f aca="false">IF(I918=TRUE(),"",SUMIFS('Values (Both)'!$D$2:$D$63,'Values (Both)'!$E$2:$E$63,J918))</f>
        <v>3</v>
      </c>
      <c r="H918" s="16" t="n">
        <f aca="false">IF(I918=TRUE(),"",G918-F918)</f>
        <v>-368</v>
      </c>
      <c r="I918" s="17" t="b">
        <f aca="false">FALSE()</f>
        <v>0</v>
      </c>
      <c r="J918" s="13" t="str">
        <f aca="false">A918&amp;"|"&amp;C918</f>
        <v>2|SCG</v>
      </c>
    </row>
    <row r="919" customFormat="false" ht="15" hidden="false" customHeight="false" outlineLevel="0" collapsed="false">
      <c r="A919" s="11" t="n">
        <v>2</v>
      </c>
      <c r="B919" s="11" t="n">
        <v>410</v>
      </c>
      <c r="C919" s="11" t="s">
        <v>72</v>
      </c>
      <c r="D919" s="11" t="s">
        <v>132</v>
      </c>
      <c r="E919" s="11" t="s">
        <v>273</v>
      </c>
      <c r="F919" s="15" t="n">
        <v>410</v>
      </c>
      <c r="G919" s="15" t="n">
        <f aca="false">IF(I919=TRUE(),"",SUMIFS('Values (Both)'!$D$2:$D$63,'Values (Both)'!$E$2:$E$63,J919))</f>
        <v>3</v>
      </c>
      <c r="H919" s="16" t="n">
        <f aca="false">IF(I919=TRUE(),"",G919-F919)</f>
        <v>-407</v>
      </c>
      <c r="I919" s="17" t="b">
        <f aca="false">FALSE()</f>
        <v>0</v>
      </c>
      <c r="J919" s="13" t="str">
        <f aca="false">A919&amp;"|"&amp;C919</f>
        <v>2|SCG</v>
      </c>
    </row>
    <row r="920" customFormat="false" ht="15" hidden="false" customHeight="false" outlineLevel="0" collapsed="false">
      <c r="A920" s="11" t="n">
        <v>2</v>
      </c>
      <c r="B920" s="11" t="n">
        <v>411</v>
      </c>
      <c r="C920" s="11" t="s">
        <v>72</v>
      </c>
      <c r="D920" s="11" t="s">
        <v>132</v>
      </c>
      <c r="E920" s="11" t="s">
        <v>185</v>
      </c>
      <c r="F920" s="15" t="n">
        <v>450</v>
      </c>
      <c r="G920" s="15" t="n">
        <f aca="false">IF(I920=TRUE(),"",SUMIFS('Values (Both)'!$D$2:$D$63,'Values (Both)'!$E$2:$E$63,J920))</f>
        <v>3</v>
      </c>
      <c r="H920" s="16" t="n">
        <f aca="false">IF(I920=TRUE(),"",G920-F920)</f>
        <v>-447</v>
      </c>
      <c r="I920" s="17" t="b">
        <f aca="false">FALSE()</f>
        <v>0</v>
      </c>
      <c r="J920" s="13" t="str">
        <f aca="false">A920&amp;"|"&amp;C920</f>
        <v>2|SCG</v>
      </c>
    </row>
    <row r="921" customFormat="false" ht="15" hidden="false" customHeight="false" outlineLevel="0" collapsed="false">
      <c r="A921" s="11" t="n">
        <v>2</v>
      </c>
      <c r="B921" s="11" t="n">
        <v>412</v>
      </c>
      <c r="C921" s="11" t="s">
        <v>72</v>
      </c>
      <c r="D921" s="11" t="s">
        <v>132</v>
      </c>
      <c r="E921" s="11" t="s">
        <v>282</v>
      </c>
      <c r="F921" s="15" t="n">
        <v>400</v>
      </c>
      <c r="G921" s="15" t="n">
        <f aca="false">IF(I921=TRUE(),"",SUMIFS('Values (Both)'!$D$2:$D$63,'Values (Both)'!$E$2:$E$63,J921))</f>
        <v>3</v>
      </c>
      <c r="H921" s="16" t="n">
        <f aca="false">IF(I921=TRUE(),"",G921-F921)</f>
        <v>-397</v>
      </c>
      <c r="I921" s="17" t="b">
        <f aca="false">FALSE()</f>
        <v>0</v>
      </c>
      <c r="J921" s="13" t="str">
        <f aca="false">A921&amp;"|"&amp;C921</f>
        <v>2|SCG</v>
      </c>
    </row>
    <row r="922" customFormat="false" ht="15" hidden="false" customHeight="false" outlineLevel="0" collapsed="false">
      <c r="A922" s="11" t="n">
        <v>2</v>
      </c>
      <c r="B922" s="11" t="n">
        <v>413</v>
      </c>
      <c r="C922" s="11" t="s">
        <v>72</v>
      </c>
      <c r="D922" s="11" t="s">
        <v>132</v>
      </c>
      <c r="E922" s="11" t="s">
        <v>185</v>
      </c>
      <c r="F922" s="15" t="n">
        <v>440</v>
      </c>
      <c r="G922" s="15" t="n">
        <f aca="false">IF(I922=TRUE(),"",SUMIFS('Values (Both)'!$D$2:$D$63,'Values (Both)'!$E$2:$E$63,J922))</f>
        <v>3</v>
      </c>
      <c r="H922" s="16" t="n">
        <f aca="false">IF(I922=TRUE(),"",G922-F922)</f>
        <v>-437</v>
      </c>
      <c r="I922" s="17" t="b">
        <f aca="false">FALSE()</f>
        <v>0</v>
      </c>
      <c r="J922" s="13" t="str">
        <f aca="false">A922&amp;"|"&amp;C922</f>
        <v>2|SCG</v>
      </c>
    </row>
    <row r="923" customFormat="false" ht="15" hidden="false" customHeight="false" outlineLevel="0" collapsed="false">
      <c r="A923" s="11" t="n">
        <v>2</v>
      </c>
      <c r="B923" s="11" t="n">
        <v>414</v>
      </c>
      <c r="C923" s="11" t="s">
        <v>72</v>
      </c>
      <c r="D923" s="11" t="s">
        <v>132</v>
      </c>
      <c r="E923" s="11" t="s">
        <v>270</v>
      </c>
      <c r="F923" s="15" t="n">
        <v>430</v>
      </c>
      <c r="G923" s="15" t="n">
        <f aca="false">IF(I923=TRUE(),"",SUMIFS('Values (Both)'!$D$2:$D$63,'Values (Both)'!$E$2:$E$63,J923))</f>
        <v>3</v>
      </c>
      <c r="H923" s="16" t="n">
        <f aca="false">IF(I923=TRUE(),"",G923-F923)</f>
        <v>-427</v>
      </c>
      <c r="I923" s="17" t="b">
        <f aca="false">FALSE()</f>
        <v>0</v>
      </c>
      <c r="J923" s="13" t="str">
        <f aca="false">A923&amp;"|"&amp;C923</f>
        <v>2|SCG</v>
      </c>
    </row>
    <row r="924" customFormat="false" ht="15" hidden="false" customHeight="false" outlineLevel="0" collapsed="false">
      <c r="A924" s="11" t="n">
        <v>2</v>
      </c>
      <c r="B924" s="11" t="n">
        <v>415</v>
      </c>
      <c r="C924" s="11" t="s">
        <v>80</v>
      </c>
      <c r="D924" s="11" t="s">
        <v>142</v>
      </c>
      <c r="E924" s="11" t="s">
        <v>185</v>
      </c>
      <c r="F924" s="15" t="n">
        <v>491</v>
      </c>
      <c r="G924" s="15" t="n">
        <f aca="false">IF(I924=TRUE(),"",SUMIFS('Values (Both)'!$D$2:$D$63,'Values (Both)'!$E$2:$E$63,J924))</f>
        <v>860</v>
      </c>
      <c r="H924" s="16" t="n">
        <f aca="false">IF(I924=TRUE(),"",G924-F924)</f>
        <v>369</v>
      </c>
      <c r="I924" s="17" t="b">
        <f aca="false">FALSE()</f>
        <v>0</v>
      </c>
      <c r="J924" s="13" t="str">
        <f aca="false">A924&amp;"|"&amp;C924</f>
        <v>2|B100SS</v>
      </c>
    </row>
    <row r="925" customFormat="false" ht="15" hidden="false" customHeight="false" outlineLevel="0" collapsed="false">
      <c r="A925" s="11" t="n">
        <v>2</v>
      </c>
      <c r="B925" s="11" t="n">
        <v>416</v>
      </c>
      <c r="C925" s="11" t="s">
        <v>72</v>
      </c>
      <c r="D925" s="11" t="s">
        <v>132</v>
      </c>
      <c r="E925" s="11" t="s">
        <v>288</v>
      </c>
      <c r="F925" s="15" t="n">
        <v>409</v>
      </c>
      <c r="G925" s="15" t="n">
        <f aca="false">IF(I925=TRUE(),"",SUMIFS('Values (Both)'!$D$2:$D$63,'Values (Both)'!$E$2:$E$63,J925))</f>
        <v>3</v>
      </c>
      <c r="H925" s="16" t="n">
        <f aca="false">IF(I925=TRUE(),"",G925-F925)</f>
        <v>-406</v>
      </c>
      <c r="I925" s="17" t="b">
        <f aca="false">FALSE()</f>
        <v>0</v>
      </c>
      <c r="J925" s="13" t="str">
        <f aca="false">A925&amp;"|"&amp;C925</f>
        <v>2|SCG</v>
      </c>
    </row>
    <row r="926" customFormat="false" ht="15" hidden="false" customHeight="false" outlineLevel="0" collapsed="false">
      <c r="A926" s="11" t="n">
        <v>2</v>
      </c>
      <c r="B926" s="11" t="n">
        <v>417</v>
      </c>
      <c r="C926" s="11" t="s">
        <v>72</v>
      </c>
      <c r="D926" s="11" t="s">
        <v>132</v>
      </c>
      <c r="E926" s="11" t="s">
        <v>220</v>
      </c>
      <c r="F926" s="15" t="n">
        <v>390</v>
      </c>
      <c r="G926" s="15" t="n">
        <f aca="false">IF(I926=TRUE(),"",SUMIFS('Values (Both)'!$D$2:$D$63,'Values (Both)'!$E$2:$E$63,J926))</f>
        <v>3</v>
      </c>
      <c r="H926" s="16" t="n">
        <f aca="false">IF(I926=TRUE(),"",G926-F926)</f>
        <v>-387</v>
      </c>
      <c r="I926" s="17" t="b">
        <f aca="false">FALSE()</f>
        <v>0</v>
      </c>
      <c r="J926" s="13" t="str">
        <f aca="false">A926&amp;"|"&amp;C926</f>
        <v>2|SCG</v>
      </c>
    </row>
    <row r="927" customFormat="false" ht="15" hidden="false" customHeight="false" outlineLevel="0" collapsed="false">
      <c r="A927" s="11" t="n">
        <v>2</v>
      </c>
      <c r="B927" s="11" t="n">
        <v>418</v>
      </c>
      <c r="C927" s="11" t="s">
        <v>100</v>
      </c>
      <c r="D927" s="11" t="s">
        <v>159</v>
      </c>
      <c r="E927" s="11" t="s">
        <v>220</v>
      </c>
      <c r="F927" s="15" t="n">
        <v>429</v>
      </c>
      <c r="G927" s="15" t="n">
        <f aca="false">IF(I927=TRUE(),"",SUMIFS('Values (Both)'!$D$2:$D$63,'Values (Both)'!$E$2:$E$63,J927))</f>
        <v>1250</v>
      </c>
      <c r="H927" s="16" t="n">
        <f aca="false">IF(I927=TRUE(),"",G927-F927)</f>
        <v>821</v>
      </c>
      <c r="I927" s="17" t="b">
        <f aca="false">FALSE()</f>
        <v>0</v>
      </c>
      <c r="J927" s="13" t="str">
        <f aca="false">A927&amp;"|"&amp;C927</f>
        <v>2|SPCPE</v>
      </c>
    </row>
    <row r="928" customFormat="false" ht="15" hidden="false" customHeight="false" outlineLevel="0" collapsed="false">
      <c r="A928" s="11" t="n">
        <v>2</v>
      </c>
      <c r="B928" s="11" t="n">
        <v>419</v>
      </c>
      <c r="C928" s="11" t="s">
        <v>72</v>
      </c>
      <c r="D928" s="11" t="s">
        <v>132</v>
      </c>
      <c r="E928" s="11" t="s">
        <v>263</v>
      </c>
      <c r="F928" s="15" t="n">
        <v>379</v>
      </c>
      <c r="G928" s="15" t="n">
        <f aca="false">IF(I928=TRUE(),"",SUMIFS('Values (Both)'!$D$2:$D$63,'Values (Both)'!$E$2:$E$63,J928))</f>
        <v>3</v>
      </c>
      <c r="H928" s="16" t="n">
        <f aca="false">IF(I928=TRUE(),"",G928-F928)</f>
        <v>-376</v>
      </c>
      <c r="I928" s="17" t="b">
        <f aca="false">FALSE()</f>
        <v>0</v>
      </c>
      <c r="J928" s="13" t="str">
        <f aca="false">A928&amp;"|"&amp;C928</f>
        <v>2|SCG</v>
      </c>
    </row>
    <row r="929" customFormat="false" ht="15" hidden="false" customHeight="false" outlineLevel="0" collapsed="false">
      <c r="A929" s="11" t="n">
        <v>2</v>
      </c>
      <c r="B929" s="11" t="n">
        <v>420</v>
      </c>
      <c r="C929" s="11" t="s">
        <v>74</v>
      </c>
      <c r="D929" s="11" t="s">
        <v>184</v>
      </c>
      <c r="E929" s="11" t="s">
        <v>288</v>
      </c>
      <c r="F929" s="15" t="n">
        <v>410</v>
      </c>
      <c r="G929" s="15" t="n">
        <f aca="false">IF(I929=TRUE(),"",SUMIFS('Values (Both)'!$D$2:$D$63,'Values (Both)'!$E$2:$E$63,J929))</f>
        <v>130</v>
      </c>
      <c r="H929" s="16" t="n">
        <f aca="false">IF(I929=TRUE(),"",G929-F929)</f>
        <v>-280</v>
      </c>
      <c r="I929" s="17" t="b">
        <f aca="false">FALSE()</f>
        <v>0</v>
      </c>
      <c r="J929" s="13" t="str">
        <f aca="false">A929&amp;"|"&amp;C929</f>
        <v>2|ETBDR</v>
      </c>
    </row>
    <row r="930" customFormat="false" ht="15" hidden="false" customHeight="false" outlineLevel="0" collapsed="false">
      <c r="A930" s="11" t="n">
        <v>2</v>
      </c>
      <c r="B930" s="11" t="n">
        <v>421</v>
      </c>
      <c r="C930" s="11" t="s">
        <v>72</v>
      </c>
      <c r="D930" s="11" t="s">
        <v>132</v>
      </c>
      <c r="E930" s="11" t="s">
        <v>220</v>
      </c>
      <c r="F930" s="15" t="n">
        <v>410</v>
      </c>
      <c r="G930" s="15" t="n">
        <f aca="false">IF(I930=TRUE(),"",SUMIFS('Values (Both)'!$D$2:$D$63,'Values (Both)'!$E$2:$E$63,J930))</f>
        <v>3</v>
      </c>
      <c r="H930" s="16" t="n">
        <f aca="false">IF(I930=TRUE(),"",G930-F930)</f>
        <v>-407</v>
      </c>
      <c r="I930" s="17" t="b">
        <f aca="false">FALSE()</f>
        <v>0</v>
      </c>
      <c r="J930" s="13" t="str">
        <f aca="false">A930&amp;"|"&amp;C930</f>
        <v>2|SCG</v>
      </c>
    </row>
    <row r="931" customFormat="false" ht="15" hidden="false" customHeight="false" outlineLevel="0" collapsed="false">
      <c r="A931" s="11" t="n">
        <v>2</v>
      </c>
      <c r="B931" s="11" t="n">
        <v>422</v>
      </c>
      <c r="C931" s="11" t="s">
        <v>72</v>
      </c>
      <c r="D931" s="11" t="s">
        <v>132</v>
      </c>
      <c r="E931" s="11" t="s">
        <v>145</v>
      </c>
      <c r="F931" s="15" t="n">
        <v>410</v>
      </c>
      <c r="G931" s="15" t="n">
        <f aca="false">IF(I931=TRUE(),"",SUMIFS('Values (Both)'!$D$2:$D$63,'Values (Both)'!$E$2:$E$63,J931))</f>
        <v>3</v>
      </c>
      <c r="H931" s="16" t="n">
        <f aca="false">IF(I931=TRUE(),"",G931-F931)</f>
        <v>-407</v>
      </c>
      <c r="I931" s="17" t="b">
        <f aca="false">FALSE()</f>
        <v>0</v>
      </c>
      <c r="J931" s="13" t="str">
        <f aca="false">A931&amp;"|"&amp;C931</f>
        <v>2|SCG</v>
      </c>
    </row>
    <row r="932" customFormat="false" ht="15" hidden="false" customHeight="false" outlineLevel="0" collapsed="false">
      <c r="A932" s="11" t="n">
        <v>2</v>
      </c>
      <c r="B932" s="11" t="n">
        <v>423</v>
      </c>
      <c r="C932" s="11" t="s">
        <v>72</v>
      </c>
      <c r="D932" s="11" t="s">
        <v>132</v>
      </c>
      <c r="E932" s="11" t="s">
        <v>145</v>
      </c>
      <c r="F932" s="15" t="n">
        <v>444</v>
      </c>
      <c r="G932" s="15" t="n">
        <f aca="false">IF(I932=TRUE(),"",SUMIFS('Values (Both)'!$D$2:$D$63,'Values (Both)'!$E$2:$E$63,J932))</f>
        <v>3</v>
      </c>
      <c r="H932" s="16" t="n">
        <f aca="false">IF(I932=TRUE(),"",G932-F932)</f>
        <v>-441</v>
      </c>
      <c r="I932" s="17" t="b">
        <f aca="false">FALSE()</f>
        <v>0</v>
      </c>
      <c r="J932" s="13" t="str">
        <f aca="false">A932&amp;"|"&amp;C932</f>
        <v>2|SCG</v>
      </c>
    </row>
    <row r="933" customFormat="false" ht="15" hidden="false" customHeight="false" outlineLevel="0" collapsed="false">
      <c r="A933" s="11" t="n">
        <v>2</v>
      </c>
      <c r="B933" s="11" t="n">
        <v>424</v>
      </c>
      <c r="C933" s="11" t="s">
        <v>72</v>
      </c>
      <c r="D933" s="11" t="s">
        <v>132</v>
      </c>
      <c r="E933" s="11" t="s">
        <v>285</v>
      </c>
      <c r="F933" s="15" t="n">
        <v>465</v>
      </c>
      <c r="G933" s="15" t="n">
        <f aca="false">IF(I933=TRUE(),"",SUMIFS('Values (Both)'!$D$2:$D$63,'Values (Both)'!$E$2:$E$63,J933))</f>
        <v>3</v>
      </c>
      <c r="H933" s="16" t="n">
        <f aca="false">IF(I933=TRUE(),"",G933-F933)</f>
        <v>-462</v>
      </c>
      <c r="I933" s="17" t="b">
        <f aca="false">FALSE()</f>
        <v>0</v>
      </c>
      <c r="J933" s="13" t="str">
        <f aca="false">A933&amp;"|"&amp;C933</f>
        <v>2|SCG</v>
      </c>
    </row>
    <row r="934" customFormat="false" ht="15" hidden="false" customHeight="false" outlineLevel="0" collapsed="false">
      <c r="A934" s="11" t="n">
        <v>2</v>
      </c>
      <c r="B934" s="11" t="n">
        <v>425</v>
      </c>
      <c r="C934" s="11" t="s">
        <v>76</v>
      </c>
      <c r="D934" s="11" t="s">
        <v>184</v>
      </c>
      <c r="E934" s="11" t="s">
        <v>285</v>
      </c>
      <c r="F934" s="15" t="n">
        <v>520</v>
      </c>
      <c r="G934" s="15" t="n">
        <f aca="false">IF(I934=TRUE(),"",SUMIFS('Values (Both)'!$D$2:$D$63,'Values (Both)'!$E$2:$E$63,J934))</f>
        <v>70</v>
      </c>
      <c r="H934" s="16" t="n">
        <f aca="false">IF(I934=TRUE(),"",G934-F934)</f>
        <v>-450</v>
      </c>
      <c r="I934" s="17" t="b">
        <f aca="false">FALSE()</f>
        <v>0</v>
      </c>
      <c r="J934" s="13" t="str">
        <f aca="false">A934&amp;"|"&amp;C934</f>
        <v>2|ETBPB</v>
      </c>
    </row>
    <row r="935" customFormat="false" ht="15" hidden="false" customHeight="false" outlineLevel="0" collapsed="false">
      <c r="A935" s="11" t="n">
        <v>2</v>
      </c>
      <c r="B935" s="11" t="n">
        <v>426</v>
      </c>
      <c r="C935" s="11" t="s">
        <v>72</v>
      </c>
      <c r="D935" s="11" t="s">
        <v>132</v>
      </c>
      <c r="E935" s="11" t="s">
        <v>282</v>
      </c>
      <c r="F935" s="15" t="n">
        <v>454</v>
      </c>
      <c r="G935" s="15" t="n">
        <f aca="false">IF(I935=TRUE(),"",SUMIFS('Values (Both)'!$D$2:$D$63,'Values (Both)'!$E$2:$E$63,J935))</f>
        <v>3</v>
      </c>
      <c r="H935" s="16" t="n">
        <f aca="false">IF(I935=TRUE(),"",G935-F935)</f>
        <v>-451</v>
      </c>
      <c r="I935" s="17" t="b">
        <f aca="false">FALSE()</f>
        <v>0</v>
      </c>
      <c r="J935" s="13" t="str">
        <f aca="false">A935&amp;"|"&amp;C935</f>
        <v>2|SCG</v>
      </c>
    </row>
    <row r="936" customFormat="false" ht="15" hidden="false" customHeight="false" outlineLevel="0" collapsed="false">
      <c r="A936" s="11" t="n">
        <v>2</v>
      </c>
      <c r="B936" s="11" t="n">
        <v>427</v>
      </c>
      <c r="C936" s="11" t="s">
        <v>72</v>
      </c>
      <c r="D936" s="11" t="s">
        <v>132</v>
      </c>
      <c r="E936" s="11" t="s">
        <v>283</v>
      </c>
      <c r="F936" s="15" t="n">
        <v>490</v>
      </c>
      <c r="G936" s="15" t="n">
        <f aca="false">IF(I936=TRUE(),"",SUMIFS('Values (Both)'!$D$2:$D$63,'Values (Both)'!$E$2:$E$63,J936))</f>
        <v>3</v>
      </c>
      <c r="H936" s="16" t="n">
        <f aca="false">IF(I936=TRUE(),"",G936-F936)</f>
        <v>-487</v>
      </c>
      <c r="I936" s="17" t="b">
        <f aca="false">FALSE()</f>
        <v>0</v>
      </c>
      <c r="J936" s="13" t="str">
        <f aca="false">A936&amp;"|"&amp;C936</f>
        <v>2|SCG</v>
      </c>
    </row>
    <row r="937" customFormat="false" ht="15" hidden="false" customHeight="false" outlineLevel="0" collapsed="false">
      <c r="A937" s="11" t="n">
        <v>2</v>
      </c>
      <c r="B937" s="11" t="n">
        <v>428</v>
      </c>
      <c r="C937" s="11" t="s">
        <v>72</v>
      </c>
      <c r="D937" s="11" t="s">
        <v>132</v>
      </c>
      <c r="E937" s="11" t="s">
        <v>270</v>
      </c>
      <c r="F937" s="15" t="n">
        <v>519</v>
      </c>
      <c r="G937" s="15" t="n">
        <f aca="false">IF(I937=TRUE(),"",SUMIFS('Values (Both)'!$D$2:$D$63,'Values (Both)'!$E$2:$E$63,J937))</f>
        <v>3</v>
      </c>
      <c r="H937" s="16" t="n">
        <f aca="false">IF(I937=TRUE(),"",G937-F937)</f>
        <v>-516</v>
      </c>
      <c r="I937" s="17" t="b">
        <f aca="false">FALSE()</f>
        <v>0</v>
      </c>
      <c r="J937" s="13" t="str">
        <f aca="false">A937&amp;"|"&amp;C937</f>
        <v>2|SCG</v>
      </c>
    </row>
    <row r="938" customFormat="false" ht="15" hidden="false" customHeight="false" outlineLevel="0" collapsed="false">
      <c r="A938" s="11" t="n">
        <v>2</v>
      </c>
      <c r="B938" s="11" t="n">
        <v>429</v>
      </c>
      <c r="C938" s="11" t="s">
        <v>74</v>
      </c>
      <c r="D938" s="11" t="s">
        <v>184</v>
      </c>
      <c r="E938" s="11" t="s">
        <v>270</v>
      </c>
      <c r="F938" s="15" t="n">
        <v>529</v>
      </c>
      <c r="G938" s="15" t="n">
        <f aca="false">IF(I938=TRUE(),"",SUMIFS('Values (Both)'!$D$2:$D$63,'Values (Both)'!$E$2:$E$63,J938))</f>
        <v>130</v>
      </c>
      <c r="H938" s="16" t="n">
        <f aca="false">IF(I938=TRUE(),"",G938-F938)</f>
        <v>-399</v>
      </c>
      <c r="I938" s="17" t="b">
        <f aca="false">FALSE()</f>
        <v>0</v>
      </c>
      <c r="J938" s="13" t="str">
        <f aca="false">A938&amp;"|"&amp;C938</f>
        <v>2|ETBDR</v>
      </c>
    </row>
    <row r="939" customFormat="false" ht="15" hidden="false" customHeight="false" outlineLevel="0" collapsed="false">
      <c r="A939" s="11" t="n">
        <v>2</v>
      </c>
      <c r="B939" s="11" t="n">
        <v>430</v>
      </c>
      <c r="C939" s="11" t="s">
        <v>104</v>
      </c>
      <c r="D939" s="11" t="s">
        <v>148</v>
      </c>
      <c r="E939" s="11" t="s">
        <v>285</v>
      </c>
      <c r="F939" s="15" t="n">
        <v>530</v>
      </c>
      <c r="G939" s="15" t="n">
        <f aca="false">IF(I939=TRUE(),"",SUMIFS('Values (Both)'!$D$2:$D$63,'Values (Both)'!$E$2:$E$63,J939))</f>
        <v>3578.71</v>
      </c>
      <c r="H939" s="16" t="n">
        <f aca="false">IF(I939=TRUE(),"",G939-F939)</f>
        <v>3048.71</v>
      </c>
      <c r="I939" s="17" t="b">
        <f aca="false">FALSE()</f>
        <v>0</v>
      </c>
      <c r="J939" s="13" t="str">
        <f aca="false">A939&amp;"|"&amp;C939</f>
        <v>2|#2mew</v>
      </c>
    </row>
    <row r="940" customFormat="false" ht="15" hidden="false" customHeight="false" outlineLevel="0" collapsed="false">
      <c r="A940" s="11" t="n">
        <v>2</v>
      </c>
      <c r="B940" s="11" t="n">
        <v>431</v>
      </c>
      <c r="C940" s="11" t="s">
        <v>72</v>
      </c>
      <c r="D940" s="11" t="s">
        <v>132</v>
      </c>
      <c r="E940" s="11" t="s">
        <v>263</v>
      </c>
      <c r="F940" s="15" t="n">
        <v>380</v>
      </c>
      <c r="G940" s="15" t="n">
        <f aca="false">IF(I940=TRUE(),"",SUMIFS('Values (Both)'!$D$2:$D$63,'Values (Both)'!$E$2:$E$63,J940))</f>
        <v>3</v>
      </c>
      <c r="H940" s="16" t="n">
        <f aca="false">IF(I940=TRUE(),"",G940-F940)</f>
        <v>-377</v>
      </c>
      <c r="I940" s="17" t="b">
        <f aca="false">FALSE()</f>
        <v>0</v>
      </c>
      <c r="J940" s="13" t="str">
        <f aca="false">A940&amp;"|"&amp;C940</f>
        <v>2|SCG</v>
      </c>
    </row>
    <row r="941" customFormat="false" ht="15" hidden="false" customHeight="false" outlineLevel="0" collapsed="false">
      <c r="A941" s="11" t="n">
        <v>2</v>
      </c>
      <c r="B941" s="11" t="n">
        <v>432</v>
      </c>
      <c r="C941" s="11" t="s">
        <v>72</v>
      </c>
      <c r="D941" s="11" t="s">
        <v>132</v>
      </c>
      <c r="E941" s="11" t="s">
        <v>220</v>
      </c>
      <c r="F941" s="15" t="n">
        <v>455</v>
      </c>
      <c r="G941" s="15" t="n">
        <f aca="false">IF(I941=TRUE(),"",SUMIFS('Values (Both)'!$D$2:$D$63,'Values (Both)'!$E$2:$E$63,J941))</f>
        <v>3</v>
      </c>
      <c r="H941" s="16" t="n">
        <f aca="false">IF(I941=TRUE(),"",G941-F941)</f>
        <v>-452</v>
      </c>
      <c r="I941" s="17" t="b">
        <f aca="false">FALSE()</f>
        <v>0</v>
      </c>
      <c r="J941" s="13" t="str">
        <f aca="false">A941&amp;"|"&amp;C941</f>
        <v>2|SCG</v>
      </c>
    </row>
    <row r="942" customFormat="false" ht="15" hidden="false" customHeight="false" outlineLevel="0" collapsed="false">
      <c r="A942" s="11" t="n">
        <v>2</v>
      </c>
      <c r="B942" s="11" t="n">
        <v>433</v>
      </c>
      <c r="C942" s="11" t="s">
        <v>76</v>
      </c>
      <c r="D942" s="11" t="s">
        <v>184</v>
      </c>
      <c r="E942" s="11" t="s">
        <v>282</v>
      </c>
      <c r="F942" s="15" t="n">
        <v>400</v>
      </c>
      <c r="G942" s="15" t="n">
        <f aca="false">IF(I942=TRUE(),"",SUMIFS('Values (Both)'!$D$2:$D$63,'Values (Both)'!$E$2:$E$63,J942))</f>
        <v>70</v>
      </c>
      <c r="H942" s="16" t="n">
        <f aca="false">IF(I942=TRUE(),"",G942-F942)</f>
        <v>-330</v>
      </c>
      <c r="I942" s="17" t="b">
        <f aca="false">FALSE()</f>
        <v>0</v>
      </c>
      <c r="J942" s="13" t="str">
        <f aca="false">A942&amp;"|"&amp;C942</f>
        <v>2|ETBPB</v>
      </c>
    </row>
    <row r="943" customFormat="false" ht="15" hidden="false" customHeight="false" outlineLevel="0" collapsed="false">
      <c r="A943" s="11" t="n">
        <v>2</v>
      </c>
      <c r="B943" s="11" t="n">
        <v>434</v>
      </c>
      <c r="C943" s="11" t="s">
        <v>74</v>
      </c>
      <c r="D943" s="11" t="s">
        <v>184</v>
      </c>
      <c r="E943" s="11" t="s">
        <v>145</v>
      </c>
      <c r="F943" s="15" t="n">
        <v>440</v>
      </c>
      <c r="G943" s="15" t="n">
        <f aca="false">IF(I943=TRUE(),"",SUMIFS('Values (Both)'!$D$2:$D$63,'Values (Both)'!$E$2:$E$63,J943))</f>
        <v>130</v>
      </c>
      <c r="H943" s="16" t="n">
        <f aca="false">IF(I943=TRUE(),"",G943-F943)</f>
        <v>-310</v>
      </c>
      <c r="I943" s="17" t="b">
        <f aca="false">FALSE()</f>
        <v>0</v>
      </c>
      <c r="J943" s="13" t="str">
        <f aca="false">A943&amp;"|"&amp;C943</f>
        <v>2|ETBDR</v>
      </c>
    </row>
    <row r="944" customFormat="false" ht="15" hidden="false" customHeight="false" outlineLevel="0" collapsed="false">
      <c r="A944" s="11" t="n">
        <v>2</v>
      </c>
      <c r="B944" s="11" t="n">
        <v>435</v>
      </c>
      <c r="C944" s="11" t="s">
        <v>72</v>
      </c>
      <c r="D944" s="11" t="s">
        <v>132</v>
      </c>
      <c r="E944" s="11" t="s">
        <v>273</v>
      </c>
      <c r="F944" s="15" t="n">
        <v>460</v>
      </c>
      <c r="G944" s="15" t="n">
        <f aca="false">IF(I944=TRUE(),"",SUMIFS('Values (Both)'!$D$2:$D$63,'Values (Both)'!$E$2:$E$63,J944))</f>
        <v>3</v>
      </c>
      <c r="H944" s="16" t="n">
        <f aca="false">IF(I944=TRUE(),"",G944-F944)</f>
        <v>-457</v>
      </c>
      <c r="I944" s="17" t="b">
        <f aca="false">FALSE()</f>
        <v>0</v>
      </c>
      <c r="J944" s="13" t="str">
        <f aca="false">A944&amp;"|"&amp;C944</f>
        <v>2|SCG</v>
      </c>
    </row>
    <row r="945" customFormat="false" ht="15" hidden="false" customHeight="false" outlineLevel="0" collapsed="false">
      <c r="A945" s="11" t="n">
        <v>2</v>
      </c>
      <c r="B945" s="11" t="n">
        <v>436</v>
      </c>
      <c r="C945" s="11" t="s">
        <v>74</v>
      </c>
      <c r="D945" s="11" t="s">
        <v>184</v>
      </c>
      <c r="E945" s="11" t="s">
        <v>289</v>
      </c>
      <c r="F945" s="15" t="n">
        <v>518</v>
      </c>
      <c r="G945" s="15" t="n">
        <f aca="false">IF(I945=TRUE(),"",SUMIFS('Values (Both)'!$D$2:$D$63,'Values (Both)'!$E$2:$E$63,J945))</f>
        <v>130</v>
      </c>
      <c r="H945" s="16" t="n">
        <f aca="false">IF(I945=TRUE(),"",G945-F945)</f>
        <v>-388</v>
      </c>
      <c r="I945" s="17" t="b">
        <f aca="false">FALSE()</f>
        <v>0</v>
      </c>
      <c r="J945" s="13" t="str">
        <f aca="false">A945&amp;"|"&amp;C945</f>
        <v>2|ETBDR</v>
      </c>
    </row>
    <row r="946" customFormat="false" ht="15" hidden="false" customHeight="false" outlineLevel="0" collapsed="false">
      <c r="A946" s="11" t="n">
        <v>2</v>
      </c>
      <c r="B946" s="11" t="n">
        <v>437</v>
      </c>
      <c r="C946" s="11" t="s">
        <v>72</v>
      </c>
      <c r="D946" s="11" t="s">
        <v>132</v>
      </c>
      <c r="E946" s="11" t="s">
        <v>282</v>
      </c>
      <c r="F946" s="15" t="n">
        <v>500</v>
      </c>
      <c r="G946" s="15" t="n">
        <f aca="false">IF(I946=TRUE(),"",SUMIFS('Values (Both)'!$D$2:$D$63,'Values (Both)'!$E$2:$E$63,J946))</f>
        <v>3</v>
      </c>
      <c r="H946" s="16" t="n">
        <f aca="false">IF(I946=TRUE(),"",G946-F946)</f>
        <v>-497</v>
      </c>
      <c r="I946" s="17" t="b">
        <f aca="false">FALSE()</f>
        <v>0</v>
      </c>
      <c r="J946" s="13" t="str">
        <f aca="false">A946&amp;"|"&amp;C946</f>
        <v>2|SCG</v>
      </c>
    </row>
    <row r="947" customFormat="false" ht="15" hidden="false" customHeight="false" outlineLevel="0" collapsed="false">
      <c r="A947" s="11" t="n">
        <v>2</v>
      </c>
      <c r="B947" s="11" t="n">
        <v>438</v>
      </c>
      <c r="C947" s="11" t="s">
        <v>72</v>
      </c>
      <c r="D947" s="11" t="s">
        <v>132</v>
      </c>
      <c r="E947" s="11" t="s">
        <v>288</v>
      </c>
      <c r="F947" s="15" t="n">
        <v>510</v>
      </c>
      <c r="G947" s="15" t="n">
        <f aca="false">IF(I947=TRUE(),"",SUMIFS('Values (Both)'!$D$2:$D$63,'Values (Both)'!$E$2:$E$63,J947))</f>
        <v>3</v>
      </c>
      <c r="H947" s="16" t="n">
        <f aca="false">IF(I947=TRUE(),"",G947-F947)</f>
        <v>-507</v>
      </c>
      <c r="I947" s="17" t="b">
        <f aca="false">FALSE()</f>
        <v>0</v>
      </c>
      <c r="J947" s="13" t="str">
        <f aca="false">A947&amp;"|"&amp;C947</f>
        <v>2|SCG</v>
      </c>
    </row>
    <row r="948" customFormat="false" ht="15" hidden="false" customHeight="false" outlineLevel="0" collapsed="false">
      <c r="A948" s="11" t="n">
        <v>2</v>
      </c>
      <c r="B948" s="11" t="n">
        <v>439</v>
      </c>
      <c r="C948" s="11" t="s">
        <v>74</v>
      </c>
      <c r="D948" s="11" t="s">
        <v>184</v>
      </c>
      <c r="E948" s="11" t="s">
        <v>289</v>
      </c>
      <c r="F948" s="15" t="n">
        <v>525</v>
      </c>
      <c r="G948" s="15" t="n">
        <f aca="false">IF(I948=TRUE(),"",SUMIFS('Values (Both)'!$D$2:$D$63,'Values (Both)'!$E$2:$E$63,J948))</f>
        <v>130</v>
      </c>
      <c r="H948" s="16" t="n">
        <f aca="false">IF(I948=TRUE(),"",G948-F948)</f>
        <v>-395</v>
      </c>
      <c r="I948" s="17" t="b">
        <f aca="false">FALSE()</f>
        <v>0</v>
      </c>
      <c r="J948" s="13" t="str">
        <f aca="false">A948&amp;"|"&amp;C948</f>
        <v>2|ETBDR</v>
      </c>
    </row>
    <row r="949" customFormat="false" ht="15" hidden="false" customHeight="false" outlineLevel="0" collapsed="false">
      <c r="A949" s="11" t="n">
        <v>2</v>
      </c>
      <c r="B949" s="11" t="n">
        <v>440</v>
      </c>
      <c r="C949" s="11" t="s">
        <v>80</v>
      </c>
      <c r="D949" s="11" t="s">
        <v>142</v>
      </c>
      <c r="E949" s="11" t="s">
        <v>282</v>
      </c>
      <c r="F949" s="15" t="n">
        <v>500</v>
      </c>
      <c r="G949" s="15" t="n">
        <f aca="false">IF(I949=TRUE(),"",SUMIFS('Values (Both)'!$D$2:$D$63,'Values (Both)'!$E$2:$E$63,J949))</f>
        <v>860</v>
      </c>
      <c r="H949" s="16" t="n">
        <f aca="false">IF(I949=TRUE(),"",G949-F949)</f>
        <v>360</v>
      </c>
      <c r="I949" s="17" t="b">
        <f aca="false">FALSE()</f>
        <v>0</v>
      </c>
      <c r="J949" s="13" t="str">
        <f aca="false">A949&amp;"|"&amp;C949</f>
        <v>2|B100SS</v>
      </c>
    </row>
    <row r="950" customFormat="false" ht="15" hidden="false" customHeight="false" outlineLevel="0" collapsed="false">
      <c r="A950" s="11" t="n">
        <v>2</v>
      </c>
      <c r="B950" s="11" t="n">
        <v>441</v>
      </c>
      <c r="C950" s="11" t="s">
        <v>74</v>
      </c>
      <c r="D950" s="11" t="s">
        <v>184</v>
      </c>
      <c r="E950" s="11" t="s">
        <v>220</v>
      </c>
      <c r="F950" s="15" t="n">
        <v>498</v>
      </c>
      <c r="G950" s="15" t="n">
        <f aca="false">IF(I950=TRUE(),"",SUMIFS('Values (Both)'!$D$2:$D$63,'Values (Both)'!$E$2:$E$63,J950))</f>
        <v>130</v>
      </c>
      <c r="H950" s="16" t="n">
        <f aca="false">IF(I950=TRUE(),"",G950-F950)</f>
        <v>-368</v>
      </c>
      <c r="I950" s="17" t="b">
        <f aca="false">FALSE()</f>
        <v>0</v>
      </c>
      <c r="J950" s="13" t="str">
        <f aca="false">A950&amp;"|"&amp;C950</f>
        <v>2|ETBDR</v>
      </c>
    </row>
    <row r="951" customFormat="false" ht="15" hidden="false" customHeight="false" outlineLevel="0" collapsed="false">
      <c r="A951" s="11" t="n">
        <v>2</v>
      </c>
      <c r="B951" s="11" t="n">
        <v>442</v>
      </c>
      <c r="C951" s="11" t="s">
        <v>72</v>
      </c>
      <c r="D951" s="11" t="s">
        <v>132</v>
      </c>
      <c r="E951" s="11" t="s">
        <v>288</v>
      </c>
      <c r="F951" s="15" t="n">
        <v>454</v>
      </c>
      <c r="G951" s="15" t="n">
        <f aca="false">IF(I951=TRUE(),"",SUMIFS('Values (Both)'!$D$2:$D$63,'Values (Both)'!$E$2:$E$63,J951))</f>
        <v>3</v>
      </c>
      <c r="H951" s="16" t="n">
        <f aca="false">IF(I951=TRUE(),"",G951-F951)</f>
        <v>-451</v>
      </c>
      <c r="I951" s="17" t="b">
        <f aca="false">FALSE()</f>
        <v>0</v>
      </c>
      <c r="J951" s="13" t="str">
        <f aca="false">A951&amp;"|"&amp;C951</f>
        <v>2|SCG</v>
      </c>
    </row>
    <row r="952" customFormat="false" ht="15" hidden="false" customHeight="false" outlineLevel="0" collapsed="false">
      <c r="A952" s="11" t="n">
        <v>2</v>
      </c>
      <c r="B952" s="11" t="n">
        <v>443</v>
      </c>
      <c r="C952" s="11" t="s">
        <v>76</v>
      </c>
      <c r="D952" s="11" t="s">
        <v>184</v>
      </c>
      <c r="E952" s="11" t="s">
        <v>145</v>
      </c>
      <c r="F952" s="15" t="n">
        <v>400</v>
      </c>
      <c r="G952" s="15" t="n">
        <f aca="false">IF(I952=TRUE(),"",SUMIFS('Values (Both)'!$D$2:$D$63,'Values (Both)'!$E$2:$E$63,J952))</f>
        <v>70</v>
      </c>
      <c r="H952" s="16" t="n">
        <f aca="false">IF(I952=TRUE(),"",G952-F952)</f>
        <v>-330</v>
      </c>
      <c r="I952" s="17" t="b">
        <f aca="false">FALSE()</f>
        <v>0</v>
      </c>
      <c r="J952" s="13" t="str">
        <f aca="false">A952&amp;"|"&amp;C952</f>
        <v>2|ETBPB</v>
      </c>
    </row>
    <row r="953" customFormat="false" ht="15" hidden="false" customHeight="false" outlineLevel="0" collapsed="false">
      <c r="A953" s="11" t="n">
        <v>2</v>
      </c>
      <c r="B953" s="11" t="n">
        <v>444</v>
      </c>
      <c r="C953" s="11" t="s">
        <v>72</v>
      </c>
      <c r="D953" s="11" t="s">
        <v>132</v>
      </c>
      <c r="E953" s="11" t="s">
        <v>290</v>
      </c>
      <c r="F953" s="15" t="n">
        <v>500</v>
      </c>
      <c r="G953" s="15" t="n">
        <f aca="false">IF(I953=TRUE(),"",SUMIFS('Values (Both)'!$D$2:$D$63,'Values (Both)'!$E$2:$E$63,J953))</f>
        <v>3</v>
      </c>
      <c r="H953" s="16" t="n">
        <f aca="false">IF(I953=TRUE(),"",G953-F953)</f>
        <v>-497</v>
      </c>
      <c r="I953" s="17" t="b">
        <f aca="false">FALSE()</f>
        <v>0</v>
      </c>
      <c r="J953" s="13" t="str">
        <f aca="false">A953&amp;"|"&amp;C953</f>
        <v>2|SCG</v>
      </c>
    </row>
    <row r="954" customFormat="false" ht="15" hidden="false" customHeight="false" outlineLevel="0" collapsed="false">
      <c r="A954" s="11" t="n">
        <v>2</v>
      </c>
      <c r="B954" s="11" t="n">
        <v>445</v>
      </c>
      <c r="C954" s="11" t="s">
        <v>88</v>
      </c>
      <c r="D954" s="11" t="s">
        <v>142</v>
      </c>
      <c r="E954" s="11" t="s">
        <v>145</v>
      </c>
      <c r="F954" s="15" t="n">
        <v>373</v>
      </c>
      <c r="G954" s="15" t="n">
        <f aca="false">IF(I954=TRUE(),"",SUMIFS('Values (Both)'!$D$2:$D$63,'Values (Both)'!$E$2:$E$63,J954))</f>
        <v>1359</v>
      </c>
      <c r="H954" s="16" t="n">
        <f aca="false">IF(I954=TRUE(),"",G954-F954)</f>
        <v>986</v>
      </c>
      <c r="I954" s="17" t="b">
        <f aca="false">FALSE()</f>
        <v>0</v>
      </c>
      <c r="J954" s="13" t="str">
        <f aca="false">A954&amp;"|"&amp;C954</f>
        <v>2|B100ASC</v>
      </c>
    </row>
    <row r="955" customFormat="false" ht="15" hidden="false" customHeight="false" outlineLevel="0" collapsed="false">
      <c r="A955" s="11" t="n">
        <v>2</v>
      </c>
      <c r="B955" s="11" t="n">
        <v>446</v>
      </c>
      <c r="C955" s="11" t="s">
        <v>72</v>
      </c>
      <c r="D955" s="11" t="s">
        <v>132</v>
      </c>
      <c r="E955" s="11" t="s">
        <v>185</v>
      </c>
      <c r="F955" s="15" t="n">
        <v>480</v>
      </c>
      <c r="G955" s="15" t="n">
        <f aca="false">IF(I955=TRUE(),"",SUMIFS('Values (Both)'!$D$2:$D$63,'Values (Both)'!$E$2:$E$63,J955))</f>
        <v>3</v>
      </c>
      <c r="H955" s="16" t="n">
        <f aca="false">IF(I955=TRUE(),"",G955-F955)</f>
        <v>-477</v>
      </c>
      <c r="I955" s="17" t="b">
        <f aca="false">FALSE()</f>
        <v>0</v>
      </c>
      <c r="J955" s="13" t="str">
        <f aca="false">A955&amp;"|"&amp;C955</f>
        <v>2|SCG</v>
      </c>
    </row>
    <row r="956" customFormat="false" ht="15" hidden="false" customHeight="false" outlineLevel="0" collapsed="false">
      <c r="A956" s="11" t="n">
        <v>2</v>
      </c>
      <c r="B956" s="11" t="n">
        <v>447</v>
      </c>
      <c r="C956" s="11" t="s">
        <v>72</v>
      </c>
      <c r="D956" s="11" t="s">
        <v>132</v>
      </c>
      <c r="E956" s="11" t="s">
        <v>291</v>
      </c>
      <c r="F956" s="15" t="n">
        <v>504</v>
      </c>
      <c r="G956" s="15" t="n">
        <f aca="false">IF(I956=TRUE(),"",SUMIFS('Values (Both)'!$D$2:$D$63,'Values (Both)'!$E$2:$E$63,J956))</f>
        <v>3</v>
      </c>
      <c r="H956" s="16" t="n">
        <f aca="false">IF(I956=TRUE(),"",G956-F956)</f>
        <v>-501</v>
      </c>
      <c r="I956" s="17" t="b">
        <f aca="false">FALSE()</f>
        <v>0</v>
      </c>
      <c r="J956" s="13" t="str">
        <f aca="false">A956&amp;"|"&amp;C956</f>
        <v>2|SCG</v>
      </c>
    </row>
    <row r="957" customFormat="false" ht="15" hidden="false" customHeight="false" outlineLevel="0" collapsed="false">
      <c r="A957" s="11" t="n">
        <v>2</v>
      </c>
      <c r="B957" s="11" t="n">
        <v>448</v>
      </c>
      <c r="C957" s="11" t="s">
        <v>72</v>
      </c>
      <c r="D957" s="11" t="s">
        <v>132</v>
      </c>
      <c r="E957" s="11" t="s">
        <v>145</v>
      </c>
      <c r="F957" s="15" t="n">
        <v>498</v>
      </c>
      <c r="G957" s="15" t="n">
        <f aca="false">IF(I957=TRUE(),"",SUMIFS('Values (Both)'!$D$2:$D$63,'Values (Both)'!$E$2:$E$63,J957))</f>
        <v>3</v>
      </c>
      <c r="H957" s="16" t="n">
        <f aca="false">IF(I957=TRUE(),"",G957-F957)</f>
        <v>-495</v>
      </c>
      <c r="I957" s="17" t="b">
        <f aca="false">FALSE()</f>
        <v>0</v>
      </c>
      <c r="J957" s="13" t="str">
        <f aca="false">A957&amp;"|"&amp;C957</f>
        <v>2|SCG</v>
      </c>
    </row>
    <row r="958" customFormat="false" ht="15" hidden="false" customHeight="false" outlineLevel="0" collapsed="false">
      <c r="A958" s="11" t="n">
        <v>2</v>
      </c>
      <c r="B958" s="11" t="n">
        <v>449</v>
      </c>
      <c r="C958" s="11" t="s">
        <v>72</v>
      </c>
      <c r="D958" s="11" t="s">
        <v>132</v>
      </c>
      <c r="E958" s="11" t="s">
        <v>185</v>
      </c>
      <c r="F958" s="15" t="n">
        <v>558</v>
      </c>
      <c r="G958" s="15" t="n">
        <f aca="false">IF(I958=TRUE(),"",SUMIFS('Values (Both)'!$D$2:$D$63,'Values (Both)'!$E$2:$E$63,J958))</f>
        <v>3</v>
      </c>
      <c r="H958" s="16" t="n">
        <f aca="false">IF(I958=TRUE(),"",G958-F958)</f>
        <v>-555</v>
      </c>
      <c r="I958" s="17" t="b">
        <f aca="false">FALSE()</f>
        <v>0</v>
      </c>
      <c r="J958" s="13" t="str">
        <f aca="false">A958&amp;"|"&amp;C958</f>
        <v>2|SCG</v>
      </c>
    </row>
    <row r="959" customFormat="false" ht="15" hidden="false" customHeight="false" outlineLevel="0" collapsed="false">
      <c r="A959" s="11" t="n">
        <v>2</v>
      </c>
      <c r="B959" s="11" t="n">
        <v>450</v>
      </c>
      <c r="C959" s="11" t="s">
        <v>72</v>
      </c>
      <c r="D959" s="11" t="s">
        <v>132</v>
      </c>
      <c r="E959" s="11" t="s">
        <v>288</v>
      </c>
      <c r="F959" s="15" t="n">
        <v>565</v>
      </c>
      <c r="G959" s="15" t="n">
        <f aca="false">IF(I959=TRUE(),"",SUMIFS('Values (Both)'!$D$2:$D$63,'Values (Both)'!$E$2:$E$63,J959))</f>
        <v>3</v>
      </c>
      <c r="H959" s="16" t="n">
        <f aca="false">IF(I959=TRUE(),"",G959-F959)</f>
        <v>-562</v>
      </c>
      <c r="I959" s="17" t="b">
        <f aca="false">FALSE()</f>
        <v>0</v>
      </c>
      <c r="J959" s="13" t="str">
        <f aca="false">A959&amp;"|"&amp;C959</f>
        <v>2|SCG</v>
      </c>
    </row>
    <row r="960" customFormat="false" ht="15" hidden="false" customHeight="false" outlineLevel="0" collapsed="false">
      <c r="A960" s="11" t="n">
        <v>2</v>
      </c>
      <c r="B960" s="11" t="n">
        <v>451</v>
      </c>
      <c r="C960" s="11" t="s">
        <v>82</v>
      </c>
      <c r="D960" s="11" t="s">
        <v>142</v>
      </c>
      <c r="E960" s="11" t="s">
        <v>270</v>
      </c>
      <c r="F960" s="15" t="n">
        <v>646</v>
      </c>
      <c r="G960" s="15" t="n">
        <f aca="false">IF(I960=TRUE(),"",SUMIFS('Values (Both)'!$D$2:$D$63,'Values (Both)'!$E$2:$E$63,J960))</f>
        <v>697</v>
      </c>
      <c r="H960" s="16" t="n">
        <f aca="false">IF(I960=TRUE(),"",G960-F960)</f>
        <v>51</v>
      </c>
      <c r="I960" s="17" t="b">
        <f aca="false">FALSE()</f>
        <v>0</v>
      </c>
      <c r="J960" s="13" t="str">
        <f aca="false">A960&amp;"|"&amp;C960</f>
        <v>2|B100PB</v>
      </c>
    </row>
    <row r="961" customFormat="false" ht="15" hidden="false" customHeight="false" outlineLevel="0" collapsed="false">
      <c r="A961" s="11" t="n">
        <v>2</v>
      </c>
      <c r="B961" s="11" t="n">
        <v>452</v>
      </c>
      <c r="C961" s="11" t="s">
        <v>72</v>
      </c>
      <c r="D961" s="11" t="s">
        <v>132</v>
      </c>
      <c r="E961" s="11" t="s">
        <v>145</v>
      </c>
      <c r="F961" s="15" t="n">
        <v>540</v>
      </c>
      <c r="G961" s="15" t="n">
        <f aca="false">IF(I961=TRUE(),"",SUMIFS('Values (Both)'!$D$2:$D$63,'Values (Both)'!$E$2:$E$63,J961))</f>
        <v>3</v>
      </c>
      <c r="H961" s="16" t="n">
        <f aca="false">IF(I961=TRUE(),"",G961-F961)</f>
        <v>-537</v>
      </c>
      <c r="I961" s="17" t="b">
        <f aca="false">FALSE()</f>
        <v>0</v>
      </c>
      <c r="J961" s="13" t="str">
        <f aca="false">A961&amp;"|"&amp;C961</f>
        <v>2|SCG</v>
      </c>
    </row>
    <row r="962" customFormat="false" ht="15" hidden="false" customHeight="false" outlineLevel="0" collapsed="false">
      <c r="A962" s="11" t="n">
        <v>2</v>
      </c>
      <c r="B962" s="11" t="n">
        <v>453</v>
      </c>
      <c r="C962" s="11" t="s">
        <v>122</v>
      </c>
      <c r="D962" s="11" t="s">
        <v>141</v>
      </c>
      <c r="E962" s="11" t="s">
        <v>185</v>
      </c>
      <c r="F962" s="15" t="n">
        <v>586</v>
      </c>
      <c r="G962" s="15" t="str">
        <f aca="false">IF(I962=TRUE(),"",SUMIFS('Values (Both)'!$D$2:$D$63,'Values (Both)'!$E$2:$E$63,J962))</f>
        <v/>
      </c>
      <c r="H962" s="16" t="str">
        <f aca="false">IF(I962=TRUE(),"",G962-F962)</f>
        <v/>
      </c>
      <c r="I962" s="17" t="b">
        <f aca="false">TRUE()</f>
        <v>1</v>
      </c>
      <c r="J962" s="13" t="str">
        <f aca="false">A962&amp;"|"&amp;C962</f>
        <v>2|DECLINED</v>
      </c>
    </row>
    <row r="963" customFormat="false" ht="15" hidden="false" customHeight="false" outlineLevel="0" collapsed="false">
      <c r="A963" s="11" t="n">
        <v>2</v>
      </c>
      <c r="B963" s="11" t="n">
        <v>454</v>
      </c>
      <c r="C963" s="11" t="s">
        <v>120</v>
      </c>
      <c r="D963" s="11" t="s">
        <v>148</v>
      </c>
      <c r="E963" s="11" t="s">
        <v>282</v>
      </c>
      <c r="F963" s="15" t="n">
        <v>565</v>
      </c>
      <c r="G963" s="15" t="n">
        <f aca="false">IF(I963=TRUE(),"",SUMIFS('Values (Both)'!$D$2:$D$63,'Values (Both)'!$E$2:$E$63,J963))</f>
        <v>1202.76</v>
      </c>
      <c r="H963" s="16" t="n">
        <f aca="false">IF(I963=TRUE(),"",G963-F963)</f>
        <v>637.76</v>
      </c>
      <c r="I963" s="17" t="b">
        <f aca="false">FALSE()</f>
        <v>0</v>
      </c>
      <c r="J963" s="13" t="str">
        <f aca="false">A963&amp;"|"&amp;C963</f>
        <v>2|#10rocketsmewtwo</v>
      </c>
    </row>
    <row r="964" customFormat="false" ht="15" hidden="false" customHeight="false" outlineLevel="0" collapsed="false">
      <c r="A964" s="11" t="n">
        <v>2</v>
      </c>
      <c r="B964" s="11" t="n">
        <v>455</v>
      </c>
      <c r="C964" s="11" t="s">
        <v>116</v>
      </c>
      <c r="D964" s="11" t="s">
        <v>148</v>
      </c>
      <c r="E964" s="11" t="s">
        <v>145</v>
      </c>
      <c r="F964" s="15" t="n">
        <v>555</v>
      </c>
      <c r="G964" s="15" t="n">
        <f aca="false">IF(I964=TRUE(),"",SUMIFS('Values (Both)'!$D$2:$D$63,'Values (Both)'!$E$2:$E$63,J964))</f>
        <v>1786.81</v>
      </c>
      <c r="H964" s="16" t="n">
        <f aca="false">IF(I964=TRUE(),"",G964-F964)</f>
        <v>1231.81</v>
      </c>
      <c r="I964" s="17" t="b">
        <f aca="false">FALSE()</f>
        <v>0</v>
      </c>
      <c r="J964" s="13" t="str">
        <f aca="false">A964&amp;"|"&amp;C964</f>
        <v>2|#8pikachu171</v>
      </c>
    </row>
    <row r="965" customFormat="false" ht="15" hidden="false" customHeight="false" outlineLevel="0" collapsed="false">
      <c r="A965" s="11" t="n">
        <v>2</v>
      </c>
      <c r="B965" s="11" t="n">
        <v>456</v>
      </c>
      <c r="C965" s="11" t="s">
        <v>94</v>
      </c>
      <c r="D965" s="11" t="s">
        <v>142</v>
      </c>
      <c r="E965" s="11" t="s">
        <v>273</v>
      </c>
      <c r="F965" s="15" t="n">
        <v>300</v>
      </c>
      <c r="G965" s="15" t="n">
        <f aca="false">IF(I965=TRUE(),"",SUMIFS('Values (Both)'!$D$2:$D$63,'Values (Both)'!$E$2:$E$63,J965))</f>
        <v>2870</v>
      </c>
      <c r="H965" s="16" t="n">
        <f aca="false">IF(I965=TRUE(),"",G965-F965)</f>
        <v>2570</v>
      </c>
      <c r="I965" s="17" t="b">
        <f aca="false">FALSE()</f>
        <v>0</v>
      </c>
      <c r="J965" s="13" t="str">
        <f aca="false">A965&amp;"|"&amp;C965</f>
        <v>2|B200PE</v>
      </c>
    </row>
    <row r="966" customFormat="false" ht="15" hidden="false" customHeight="false" outlineLevel="0" collapsed="false">
      <c r="A966" s="11" t="n">
        <v>2</v>
      </c>
      <c r="B966" s="11" t="n">
        <v>457</v>
      </c>
      <c r="C966" s="11" t="s">
        <v>112</v>
      </c>
      <c r="D966" s="11" t="s">
        <v>148</v>
      </c>
      <c r="E966" s="11" t="s">
        <v>145</v>
      </c>
      <c r="F966" s="15" t="n">
        <v>200</v>
      </c>
      <c r="G966" s="15" t="n">
        <f aca="false">IF(I966=TRUE(),"",SUMIFS('Values (Both)'!$D$2:$D$63,'Values (Both)'!$E$2:$E$63,J966))</f>
        <v>1063.99</v>
      </c>
      <c r="H966" s="16" t="n">
        <f aca="false">IF(I966=TRUE(),"",G966-F966)</f>
        <v>863.99</v>
      </c>
      <c r="I966" s="17" t="b">
        <f aca="false">FALSE()</f>
        <v>0</v>
      </c>
      <c r="J966" s="13" t="str">
        <f aca="false">A966&amp;"|"&amp;C966</f>
        <v>2|#6pikachuex</v>
      </c>
    </row>
    <row r="967" customFormat="false" ht="15" hidden="false" customHeight="false" outlineLevel="0" collapsed="false">
      <c r="A967" s="11" t="n">
        <v>2</v>
      </c>
      <c r="B967" s="11" t="n">
        <v>458</v>
      </c>
      <c r="C967" s="11" t="s">
        <v>74</v>
      </c>
      <c r="D967" s="11" t="s">
        <v>184</v>
      </c>
      <c r="E967" s="11" t="s">
        <v>264</v>
      </c>
      <c r="F967" s="15" t="n">
        <v>51</v>
      </c>
      <c r="G967" s="15" t="n">
        <f aca="false">IF(I967=TRUE(),"",SUMIFS('Values (Both)'!$D$2:$D$63,'Values (Both)'!$E$2:$E$63,J967))</f>
        <v>130</v>
      </c>
      <c r="H967" s="16" t="n">
        <f aca="false">IF(I967=TRUE(),"",G967-F967)</f>
        <v>79</v>
      </c>
      <c r="I967" s="17" t="b">
        <f aca="false">FALSE()</f>
        <v>0</v>
      </c>
      <c r="J967" s="13" t="str">
        <f aca="false">A967&amp;"|"&amp;C967</f>
        <v>2|ETBDR</v>
      </c>
    </row>
    <row r="968" customFormat="false" ht="15" hidden="false" customHeight="false" outlineLevel="0" collapsed="false">
      <c r="A968" s="11" t="n">
        <v>2</v>
      </c>
      <c r="B968" s="11" t="n">
        <v>459</v>
      </c>
      <c r="C968" s="11" t="s">
        <v>76</v>
      </c>
      <c r="D968" s="11" t="s">
        <v>184</v>
      </c>
      <c r="E968" s="11" t="s">
        <v>292</v>
      </c>
      <c r="F968" s="15" t="n">
        <v>93</v>
      </c>
      <c r="G968" s="15" t="n">
        <f aca="false">IF(I968=TRUE(),"",SUMIFS('Values (Both)'!$D$2:$D$63,'Values (Both)'!$E$2:$E$63,J968))</f>
        <v>70</v>
      </c>
      <c r="H968" s="16" t="n">
        <f aca="false">IF(I968=TRUE(),"",G968-F968)</f>
        <v>-23</v>
      </c>
      <c r="I968" s="17" t="b">
        <f aca="false">FALSE()</f>
        <v>0</v>
      </c>
      <c r="J968" s="13" t="str">
        <f aca="false">A968&amp;"|"&amp;C968</f>
        <v>2|ETBPB</v>
      </c>
    </row>
    <row r="969" customFormat="false" ht="15" hidden="false" customHeight="false" outlineLevel="0" collapsed="false">
      <c r="A969" s="11" t="n">
        <v>2</v>
      </c>
      <c r="B969" s="11" t="n">
        <v>460</v>
      </c>
      <c r="C969" s="11" t="s">
        <v>72</v>
      </c>
      <c r="D969" s="11" t="s">
        <v>132</v>
      </c>
      <c r="E969" s="11" t="s">
        <v>271</v>
      </c>
      <c r="F969" s="15" t="n">
        <v>100</v>
      </c>
      <c r="G969" s="15" t="n">
        <f aca="false">IF(I969=TRUE(),"",SUMIFS('Values (Both)'!$D$2:$D$63,'Values (Both)'!$E$2:$E$63,J969))</f>
        <v>3</v>
      </c>
      <c r="H969" s="16" t="n">
        <f aca="false">IF(I969=TRUE(),"",G969-F969)</f>
        <v>-97</v>
      </c>
      <c r="I969" s="17" t="b">
        <f aca="false">FALSE()</f>
        <v>0</v>
      </c>
      <c r="J969" s="13" t="str">
        <f aca="false">A969&amp;"|"&amp;C969</f>
        <v>2|SCG</v>
      </c>
    </row>
    <row r="970" customFormat="false" ht="15" hidden="false" customHeight="false" outlineLevel="0" collapsed="false">
      <c r="A970" s="11" t="n">
        <v>2</v>
      </c>
      <c r="B970" s="11" t="n">
        <v>461</v>
      </c>
      <c r="C970" s="11" t="s">
        <v>72</v>
      </c>
      <c r="D970" s="11" t="s">
        <v>132</v>
      </c>
      <c r="E970" s="11" t="s">
        <v>263</v>
      </c>
      <c r="F970" s="15" t="n">
        <v>93</v>
      </c>
      <c r="G970" s="15" t="n">
        <f aca="false">IF(I970=TRUE(),"",SUMIFS('Values (Both)'!$D$2:$D$63,'Values (Both)'!$E$2:$E$63,J970))</f>
        <v>3</v>
      </c>
      <c r="H970" s="16" t="n">
        <f aca="false">IF(I970=TRUE(),"",G970-F970)</f>
        <v>-90</v>
      </c>
      <c r="I970" s="17" t="b">
        <f aca="false">FALSE()</f>
        <v>0</v>
      </c>
      <c r="J970" s="13" t="str">
        <f aca="false">A970&amp;"|"&amp;C970</f>
        <v>2|SCG</v>
      </c>
    </row>
    <row r="971" customFormat="false" ht="15" hidden="false" customHeight="false" outlineLevel="0" collapsed="false">
      <c r="A971" s="11" t="n">
        <v>2</v>
      </c>
      <c r="B971" s="11" t="n">
        <v>462</v>
      </c>
      <c r="C971" s="11" t="s">
        <v>72</v>
      </c>
      <c r="D971" s="11" t="s">
        <v>132</v>
      </c>
      <c r="E971" s="11" t="s">
        <v>263</v>
      </c>
      <c r="F971" s="15" t="n">
        <v>110</v>
      </c>
      <c r="G971" s="15" t="n">
        <f aca="false">IF(I971=TRUE(),"",SUMIFS('Values (Both)'!$D$2:$D$63,'Values (Both)'!$E$2:$E$63,J971))</f>
        <v>3</v>
      </c>
      <c r="H971" s="16" t="n">
        <f aca="false">IF(I971=TRUE(),"",G971-F971)</f>
        <v>-107</v>
      </c>
      <c r="I971" s="17" t="b">
        <f aca="false">FALSE()</f>
        <v>0</v>
      </c>
      <c r="J971" s="13" t="str">
        <f aca="false">A971&amp;"|"&amp;C971</f>
        <v>2|SCG</v>
      </c>
    </row>
    <row r="972" customFormat="false" ht="15" hidden="false" customHeight="false" outlineLevel="0" collapsed="false">
      <c r="A972" s="11" t="n">
        <v>2</v>
      </c>
      <c r="B972" s="11" t="n">
        <v>463</v>
      </c>
      <c r="C972" s="11" t="s">
        <v>86</v>
      </c>
      <c r="D972" s="11" t="s">
        <v>142</v>
      </c>
      <c r="E972" s="11" t="s">
        <v>263</v>
      </c>
      <c r="F972" s="15" t="n">
        <v>126</v>
      </c>
      <c r="G972" s="15" t="n">
        <f aca="false">IF(I972=TRUE(),"",SUMIFS('Values (Both)'!$D$2:$D$63,'Values (Both)'!$E$2:$E$63,J972))</f>
        <v>598</v>
      </c>
      <c r="H972" s="16" t="n">
        <f aca="false">IF(I972=TRUE(),"",G972-F972)</f>
        <v>472</v>
      </c>
      <c r="I972" s="17" t="b">
        <f aca="false">FALSE()</f>
        <v>0</v>
      </c>
      <c r="J972" s="13" t="str">
        <f aca="false">A972&amp;"|"&amp;C972</f>
        <v>2|B100PO</v>
      </c>
    </row>
    <row r="973" customFormat="false" ht="15" hidden="false" customHeight="false" outlineLevel="0" collapsed="false">
      <c r="A973" s="11" t="n">
        <v>2</v>
      </c>
      <c r="B973" s="11" t="n">
        <v>464</v>
      </c>
      <c r="C973" s="11" t="s">
        <v>74</v>
      </c>
      <c r="D973" s="11" t="s">
        <v>184</v>
      </c>
      <c r="E973" s="11" t="s">
        <v>273</v>
      </c>
      <c r="F973" s="15" t="n">
        <v>71</v>
      </c>
      <c r="G973" s="15" t="n">
        <f aca="false">IF(I973=TRUE(),"",SUMIFS('Values (Both)'!$D$2:$D$63,'Values (Both)'!$E$2:$E$63,J973))</f>
        <v>130</v>
      </c>
      <c r="H973" s="16" t="n">
        <f aca="false">IF(I973=TRUE(),"",G973-F973)</f>
        <v>59</v>
      </c>
      <c r="I973" s="17" t="b">
        <f aca="false">FALSE()</f>
        <v>0</v>
      </c>
      <c r="J973" s="13" t="str">
        <f aca="false">A973&amp;"|"&amp;C973</f>
        <v>2|ETBDR</v>
      </c>
    </row>
    <row r="974" customFormat="false" ht="15" hidden="false" customHeight="false" outlineLevel="0" collapsed="false">
      <c r="A974" s="11" t="n">
        <v>2</v>
      </c>
      <c r="B974" s="11" t="n">
        <v>465</v>
      </c>
      <c r="C974" s="11" t="s">
        <v>72</v>
      </c>
      <c r="D974" s="11" t="s">
        <v>132</v>
      </c>
      <c r="E974" s="11" t="s">
        <v>293</v>
      </c>
      <c r="F974" s="15" t="n">
        <v>90</v>
      </c>
      <c r="G974" s="15" t="n">
        <f aca="false">IF(I974=TRUE(),"",SUMIFS('Values (Both)'!$D$2:$D$63,'Values (Both)'!$E$2:$E$63,J974))</f>
        <v>3</v>
      </c>
      <c r="H974" s="16" t="n">
        <f aca="false">IF(I974=TRUE(),"",G974-F974)</f>
        <v>-87</v>
      </c>
      <c r="I974" s="17" t="b">
        <f aca="false">FALSE()</f>
        <v>0</v>
      </c>
      <c r="J974" s="13" t="str">
        <f aca="false">A974&amp;"|"&amp;C974</f>
        <v>2|SCG</v>
      </c>
    </row>
    <row r="975" customFormat="false" ht="15" hidden="false" customHeight="false" outlineLevel="0" collapsed="false">
      <c r="A975" s="11" t="n">
        <v>2</v>
      </c>
      <c r="B975" s="11" t="n">
        <v>466</v>
      </c>
      <c r="C975" s="11" t="s">
        <v>72</v>
      </c>
      <c r="D975" s="11" t="s">
        <v>132</v>
      </c>
      <c r="E975" s="11" t="s">
        <v>271</v>
      </c>
      <c r="F975" s="15" t="n">
        <v>105</v>
      </c>
      <c r="G975" s="15" t="n">
        <f aca="false">IF(I975=TRUE(),"",SUMIFS('Values (Both)'!$D$2:$D$63,'Values (Both)'!$E$2:$E$63,J975))</f>
        <v>3</v>
      </c>
      <c r="H975" s="16" t="n">
        <f aca="false">IF(I975=TRUE(),"",G975-F975)</f>
        <v>-102</v>
      </c>
      <c r="I975" s="17" t="b">
        <f aca="false">FALSE()</f>
        <v>0</v>
      </c>
      <c r="J975" s="13" t="str">
        <f aca="false">A975&amp;"|"&amp;C975</f>
        <v>2|SCG</v>
      </c>
    </row>
    <row r="976" customFormat="false" ht="15" hidden="false" customHeight="false" outlineLevel="0" collapsed="false">
      <c r="A976" s="11" t="n">
        <v>2</v>
      </c>
      <c r="B976" s="11" t="n">
        <v>467</v>
      </c>
      <c r="C976" s="11" t="s">
        <v>72</v>
      </c>
      <c r="D976" s="11" t="s">
        <v>132</v>
      </c>
      <c r="E976" s="11" t="s">
        <v>271</v>
      </c>
      <c r="F976" s="15" t="n">
        <v>135</v>
      </c>
      <c r="G976" s="15" t="n">
        <f aca="false">IF(I976=TRUE(),"",SUMIFS('Values (Both)'!$D$2:$D$63,'Values (Both)'!$E$2:$E$63,J976))</f>
        <v>3</v>
      </c>
      <c r="H976" s="16" t="n">
        <f aca="false">IF(I976=TRUE(),"",G976-F976)</f>
        <v>-132</v>
      </c>
      <c r="I976" s="17" t="b">
        <f aca="false">FALSE()</f>
        <v>0</v>
      </c>
      <c r="J976" s="13" t="str">
        <f aca="false">A976&amp;"|"&amp;C976</f>
        <v>2|SCG</v>
      </c>
    </row>
    <row r="977" customFormat="false" ht="15" hidden="false" customHeight="false" outlineLevel="0" collapsed="false">
      <c r="A977" s="11" t="n">
        <v>2</v>
      </c>
      <c r="B977" s="11" t="n">
        <v>468</v>
      </c>
      <c r="C977" s="11" t="s">
        <v>72</v>
      </c>
      <c r="D977" s="11" t="s">
        <v>132</v>
      </c>
      <c r="E977" s="11" t="s">
        <v>263</v>
      </c>
      <c r="F977" s="15" t="n">
        <v>151</v>
      </c>
      <c r="G977" s="15" t="n">
        <f aca="false">IF(I977=TRUE(),"",SUMIFS('Values (Both)'!$D$2:$D$63,'Values (Both)'!$E$2:$E$63,J977))</f>
        <v>3</v>
      </c>
      <c r="H977" s="16" t="n">
        <f aca="false">IF(I977=TRUE(),"",G977-F977)</f>
        <v>-148</v>
      </c>
      <c r="I977" s="17" t="b">
        <f aca="false">FALSE()</f>
        <v>0</v>
      </c>
      <c r="J977" s="13" t="str">
        <f aca="false">A977&amp;"|"&amp;C977</f>
        <v>2|SCG</v>
      </c>
    </row>
    <row r="978" customFormat="false" ht="15" hidden="false" customHeight="false" outlineLevel="0" collapsed="false">
      <c r="A978" s="11" t="n">
        <v>2</v>
      </c>
      <c r="B978" s="11" t="n">
        <v>469</v>
      </c>
      <c r="C978" s="11" t="s">
        <v>72</v>
      </c>
      <c r="D978" s="11" t="s">
        <v>132</v>
      </c>
      <c r="E978" s="11" t="s">
        <v>294</v>
      </c>
      <c r="F978" s="15" t="n">
        <v>145</v>
      </c>
      <c r="G978" s="15" t="n">
        <f aca="false">IF(I978=TRUE(),"",SUMIFS('Values (Both)'!$D$2:$D$63,'Values (Both)'!$E$2:$E$63,J978))</f>
        <v>3</v>
      </c>
      <c r="H978" s="16" t="n">
        <f aca="false">IF(I978=TRUE(),"",G978-F978)</f>
        <v>-142</v>
      </c>
      <c r="I978" s="17" t="b">
        <f aca="false">FALSE()</f>
        <v>0</v>
      </c>
      <c r="J978" s="13" t="str">
        <f aca="false">A978&amp;"|"&amp;C978</f>
        <v>2|SCG</v>
      </c>
    </row>
    <row r="979" customFormat="false" ht="15" hidden="false" customHeight="false" outlineLevel="0" collapsed="false">
      <c r="A979" s="11" t="n">
        <v>2</v>
      </c>
      <c r="B979" s="11" t="n">
        <v>470</v>
      </c>
      <c r="C979" s="11" t="s">
        <v>122</v>
      </c>
      <c r="D979" s="11" t="s">
        <v>141</v>
      </c>
      <c r="E979" s="11" t="s">
        <v>272</v>
      </c>
      <c r="F979" s="15" t="n">
        <v>190</v>
      </c>
      <c r="G979" s="15" t="str">
        <f aca="false">IF(I979=TRUE(),"",SUMIFS('Values (Both)'!$D$2:$D$63,'Values (Both)'!$E$2:$E$63,J979))</f>
        <v/>
      </c>
      <c r="H979" s="16" t="str">
        <f aca="false">IF(I979=TRUE(),"",G979-F979)</f>
        <v/>
      </c>
      <c r="I979" s="17" t="b">
        <f aca="false">TRUE()</f>
        <v>1</v>
      </c>
      <c r="J979" s="13" t="str">
        <f aca="false">A979&amp;"|"&amp;C979</f>
        <v>2|DECLINED</v>
      </c>
    </row>
    <row r="980" customFormat="false" ht="15" hidden="false" customHeight="false" outlineLevel="0" collapsed="false">
      <c r="A980" s="11" t="n">
        <v>2</v>
      </c>
      <c r="B980" s="11" t="n">
        <v>471</v>
      </c>
      <c r="C980" s="11" t="s">
        <v>74</v>
      </c>
      <c r="D980" s="11" t="s">
        <v>184</v>
      </c>
      <c r="E980" s="11" t="s">
        <v>220</v>
      </c>
      <c r="F980" s="15" t="n">
        <v>200</v>
      </c>
      <c r="G980" s="15" t="n">
        <f aca="false">IF(I980=TRUE(),"",SUMIFS('Values (Both)'!$D$2:$D$63,'Values (Both)'!$E$2:$E$63,J980))</f>
        <v>130</v>
      </c>
      <c r="H980" s="16" t="n">
        <f aca="false">IF(I980=TRUE(),"",G980-F980)</f>
        <v>-70</v>
      </c>
      <c r="I980" s="17" t="b">
        <f aca="false">FALSE()</f>
        <v>0</v>
      </c>
      <c r="J980" s="13" t="str">
        <f aca="false">A980&amp;"|"&amp;C980</f>
        <v>2|ETBDR</v>
      </c>
    </row>
    <row r="981" customFormat="false" ht="15" hidden="false" customHeight="false" outlineLevel="0" collapsed="false">
      <c r="A981" s="11" t="n">
        <v>2</v>
      </c>
      <c r="B981" s="11" t="n">
        <v>472</v>
      </c>
      <c r="C981" s="11" t="s">
        <v>82</v>
      </c>
      <c r="D981" s="11" t="s">
        <v>142</v>
      </c>
      <c r="E981" s="11" t="s">
        <v>294</v>
      </c>
      <c r="F981" s="15" t="n">
        <v>221</v>
      </c>
      <c r="G981" s="15" t="n">
        <f aca="false">IF(I981=TRUE(),"",SUMIFS('Values (Both)'!$D$2:$D$63,'Values (Both)'!$E$2:$E$63,J981))</f>
        <v>697</v>
      </c>
      <c r="H981" s="16" t="n">
        <f aca="false">IF(I981=TRUE(),"",G981-F981)</f>
        <v>476</v>
      </c>
      <c r="I981" s="17" t="b">
        <f aca="false">FALSE()</f>
        <v>0</v>
      </c>
      <c r="J981" s="13" t="str">
        <f aca="false">A981&amp;"|"&amp;C981</f>
        <v>2|B100PB</v>
      </c>
    </row>
    <row r="982" customFormat="false" ht="15" hidden="false" customHeight="false" outlineLevel="0" collapsed="false">
      <c r="A982" s="11" t="n">
        <v>2</v>
      </c>
      <c r="B982" s="11" t="n">
        <v>473</v>
      </c>
      <c r="C982" s="11" t="s">
        <v>72</v>
      </c>
      <c r="D982" s="11" t="s">
        <v>132</v>
      </c>
      <c r="E982" s="11" t="s">
        <v>295</v>
      </c>
      <c r="F982" s="15" t="n">
        <v>3</v>
      </c>
      <c r="G982" s="15" t="n">
        <f aca="false">IF(I982=TRUE(),"",SUMIFS('Values (Both)'!$D$2:$D$63,'Values (Both)'!$E$2:$E$63,J982))</f>
        <v>3</v>
      </c>
      <c r="H982" s="16" t="n">
        <f aca="false">IF(I982=TRUE(),"",G982-F982)</f>
        <v>0</v>
      </c>
      <c r="I982" s="17" t="b">
        <f aca="false">FALSE()</f>
        <v>0</v>
      </c>
      <c r="J982" s="13" t="str">
        <f aca="false">A982&amp;"|"&amp;C982</f>
        <v>2|SCG</v>
      </c>
    </row>
    <row r="983" customFormat="false" ht="15" hidden="false" customHeight="false" outlineLevel="0" collapsed="false">
      <c r="A983" s="11" t="n">
        <v>2</v>
      </c>
      <c r="B983" s="11" t="n">
        <v>474</v>
      </c>
      <c r="C983" s="11" t="s">
        <v>72</v>
      </c>
      <c r="D983" s="11" t="s">
        <v>132</v>
      </c>
      <c r="E983" s="11" t="s">
        <v>296</v>
      </c>
      <c r="F983" s="15" t="n">
        <v>2</v>
      </c>
      <c r="G983" s="15" t="n">
        <f aca="false">IF(I983=TRUE(),"",SUMIFS('Values (Both)'!$D$2:$D$63,'Values (Both)'!$E$2:$E$63,J983))</f>
        <v>3</v>
      </c>
      <c r="H983" s="16" t="n">
        <f aca="false">IF(I983=TRUE(),"",G983-F983)</f>
        <v>1</v>
      </c>
      <c r="I983" s="17" t="b">
        <f aca="false">FALSE()</f>
        <v>0</v>
      </c>
      <c r="J983" s="13" t="str">
        <f aca="false">A983&amp;"|"&amp;C983</f>
        <v>2|SCG</v>
      </c>
    </row>
    <row r="984" customFormat="false" ht="15" hidden="false" customHeight="false" outlineLevel="0" collapsed="false">
      <c r="A984" s="11" t="n">
        <v>2</v>
      </c>
      <c r="B984" s="11" t="n">
        <v>475</v>
      </c>
      <c r="C984" s="11" t="s">
        <v>72</v>
      </c>
      <c r="D984" s="11" t="s">
        <v>132</v>
      </c>
      <c r="E984" s="11" t="s">
        <v>297</v>
      </c>
      <c r="F984" s="15" t="n">
        <v>2</v>
      </c>
      <c r="G984" s="15" t="n">
        <f aca="false">IF(I984=TRUE(),"",SUMIFS('Values (Both)'!$D$2:$D$63,'Values (Both)'!$E$2:$E$63,J984))</f>
        <v>3</v>
      </c>
      <c r="H984" s="16" t="n">
        <f aca="false">IF(I984=TRUE(),"",G984-F984)</f>
        <v>1</v>
      </c>
      <c r="I984" s="17" t="b">
        <f aca="false">FALSE()</f>
        <v>0</v>
      </c>
      <c r="J984" s="13" t="str">
        <f aca="false">A984&amp;"|"&amp;C984</f>
        <v>2|SCG</v>
      </c>
    </row>
  </sheetData>
  <autoFilter ref="A1:J98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0" min="2" style="0" width="13"/>
  </cols>
  <sheetData>
    <row r="1" customFormat="false" ht="15" hidden="false" customHeight="false" outlineLevel="0" collapsed="false">
      <c r="A1" s="3" t="s">
        <v>127</v>
      </c>
      <c r="B1" s="3" t="s">
        <v>298</v>
      </c>
      <c r="C1" s="3" t="s">
        <v>299</v>
      </c>
      <c r="D1" s="3" t="s">
        <v>300</v>
      </c>
      <c r="E1" s="3" t="s">
        <v>301</v>
      </c>
      <c r="F1" s="3" t="s">
        <v>302</v>
      </c>
      <c r="G1" s="3" t="s">
        <v>303</v>
      </c>
      <c r="H1" s="3" t="s">
        <v>304</v>
      </c>
      <c r="I1" s="3" t="s">
        <v>305</v>
      </c>
      <c r="J1" s="3" t="s">
        <v>306</v>
      </c>
    </row>
    <row r="2" customFormat="false" ht="15" hidden="false" customHeight="false" outlineLevel="0" collapsed="false">
      <c r="A2" s="11" t="s">
        <v>145</v>
      </c>
      <c r="B2" s="11" t="n">
        <f aca="false">COUNTIFS('All Spins (Both)'!E2:E984,A2,'All Spins (Both)'!A2:A984,1,'All Spins (Both)'!I2:I984,FALSE())</f>
        <v>65</v>
      </c>
      <c r="C2" s="16" t="n">
        <f aca="false">SUMIFS('All Spins (Both)'!H2:H984,'All Spins (Both)'!E2:E984,A2,'All Spins (Both)'!A2:A984,1)</f>
        <v>14741.66</v>
      </c>
      <c r="D2" s="11" t="n">
        <f aca="false">COUNTIFS('All Spins (Both)'!E2:E984,A2,'All Spins (Both)'!A2:A984,2,'All Spins (Both)'!I2:I984,FALSE())</f>
        <v>14</v>
      </c>
      <c r="E2" s="16" t="n">
        <f aca="false">SUMIFS('All Spins (Both)'!H2:H984,'All Spins (Both)'!E2:E984,A2,'All Spins (Both)'!A2:A984,2)</f>
        <v>8711.8</v>
      </c>
      <c r="F2" s="11" t="n">
        <f aca="false">B2+D2</f>
        <v>79</v>
      </c>
      <c r="G2" s="15" t="n">
        <f aca="false">SUMIFS('All Spins (Both)'!F2:F984,'All Spins (Both)'!E2:E984,A2,'All Spins (Both)'!I2:I984,FALSE())</f>
        <v>27670</v>
      </c>
      <c r="H2" s="15" t="n">
        <f aca="false">SUMIFS('All Spins (Both)'!G2:G984,'All Spins (Both)'!E2:E984,A2)</f>
        <v>51123.46</v>
      </c>
      <c r="I2" s="16" t="n">
        <f aca="false">H2-G2</f>
        <v>23453.46</v>
      </c>
      <c r="J2" s="11" t="str">
        <f aca="false">IF(AND(B2&gt;0,D2&gt;0),"BOTH","")</f>
        <v>BOTH</v>
      </c>
    </row>
    <row r="3" customFormat="false" ht="15" hidden="false" customHeight="false" outlineLevel="0" collapsed="false">
      <c r="A3" s="11" t="s">
        <v>179</v>
      </c>
      <c r="B3" s="11" t="n">
        <f aca="false">COUNTIFS('All Spins (Both)'!E2:E984,A3,'All Spins (Both)'!A2:A984,1,'All Spins (Both)'!I2:I984,FALSE())</f>
        <v>3</v>
      </c>
      <c r="C3" s="16" t="n">
        <f aca="false">SUMIFS('All Spins (Both)'!H2:H984,'All Spins (Both)'!E2:E984,A3,'All Spins (Both)'!A2:A984,1)</f>
        <v>14437.5</v>
      </c>
      <c r="D3" s="11" t="n">
        <f aca="false">COUNTIFS('All Spins (Both)'!E2:E984,A3,'All Spins (Both)'!A2:A984,2,'All Spins (Both)'!I2:I984,FALSE())</f>
        <v>0</v>
      </c>
      <c r="E3" s="16" t="n">
        <f aca="false">SUMIFS('All Spins (Both)'!H2:H984,'All Spins (Both)'!E2:E984,A3,'All Spins (Both)'!A2:A984,2)</f>
        <v>0</v>
      </c>
      <c r="F3" s="11" t="n">
        <f aca="false">B3+D3</f>
        <v>3</v>
      </c>
      <c r="G3" s="15" t="n">
        <f aca="false">SUMIFS('All Spins (Both)'!F2:F984,'All Spins (Both)'!E2:E984,A3,'All Spins (Both)'!I2:I984,FALSE())</f>
        <v>1234</v>
      </c>
      <c r="H3" s="15" t="n">
        <f aca="false">SUMIFS('All Spins (Both)'!G2:G984,'All Spins (Both)'!E2:E984,A3)</f>
        <v>15671.5</v>
      </c>
      <c r="I3" s="16" t="n">
        <f aca="false">H3-G3</f>
        <v>14437.5</v>
      </c>
      <c r="J3" s="11" t="str">
        <f aca="false">IF(AND(B3&gt;0,D3&gt;0),"BOTH","")</f>
        <v/>
      </c>
    </row>
    <row r="4" customFormat="false" ht="15" hidden="false" customHeight="false" outlineLevel="0" collapsed="false">
      <c r="A4" s="11" t="s">
        <v>273</v>
      </c>
      <c r="B4" s="11" t="n">
        <f aca="false">COUNTIFS('All Spins (Both)'!E2:E984,A4,'All Spins (Both)'!A2:A984,1,'All Spins (Both)'!I2:I984,FALSE())</f>
        <v>0</v>
      </c>
      <c r="C4" s="16" t="n">
        <f aca="false">SUMIFS('All Spins (Both)'!H2:H984,'All Spins (Both)'!E2:E984,A4,'All Spins (Both)'!A2:A984,1)</f>
        <v>0</v>
      </c>
      <c r="D4" s="11" t="n">
        <f aca="false">COUNTIFS('All Spins (Both)'!E2:E984,A4,'All Spins (Both)'!A2:A984,2,'All Spins (Both)'!I2:I984,FALSE())</f>
        <v>15</v>
      </c>
      <c r="E4" s="16" t="n">
        <f aca="false">SUMIFS('All Spins (Both)'!H2:H984,'All Spins (Both)'!E2:E984,A4,'All Spins (Both)'!A2:A984,2)</f>
        <v>7295.71</v>
      </c>
      <c r="F4" s="11" t="n">
        <f aca="false">B4+D4</f>
        <v>15</v>
      </c>
      <c r="G4" s="15" t="n">
        <f aca="false">SUMIFS('All Spins (Both)'!F2:F984,'All Spins (Both)'!E2:E984,A4,'All Spins (Both)'!I2:I984,FALSE())</f>
        <v>4291</v>
      </c>
      <c r="H4" s="15" t="n">
        <f aca="false">SUMIFS('All Spins (Both)'!G2:G984,'All Spins (Both)'!E2:E984,A4)</f>
        <v>11586.71</v>
      </c>
      <c r="I4" s="16" t="n">
        <f aca="false">H4-G4</f>
        <v>7295.71</v>
      </c>
      <c r="J4" s="11" t="str">
        <f aca="false">IF(AND(B4&gt;0,D4&gt;0),"BOTH","")</f>
        <v/>
      </c>
    </row>
    <row r="5" customFormat="false" ht="15" hidden="false" customHeight="false" outlineLevel="0" collapsed="false">
      <c r="A5" s="11" t="s">
        <v>235</v>
      </c>
      <c r="B5" s="11" t="n">
        <f aca="false">COUNTIFS('All Spins (Both)'!E2:E984,A5,'All Spins (Both)'!A2:A984,1,'All Spins (Both)'!I2:I984,FALSE())</f>
        <v>0</v>
      </c>
      <c r="C5" s="16" t="n">
        <f aca="false">SUMIFS('All Spins (Both)'!H2:H984,'All Spins (Both)'!E2:E984,A5,'All Spins (Both)'!A2:A984,1)</f>
        <v>0</v>
      </c>
      <c r="D5" s="11" t="n">
        <f aca="false">COUNTIFS('All Spins (Both)'!E2:E984,A5,'All Spins (Both)'!A2:A984,2,'All Spins (Both)'!I2:I984,FALSE())</f>
        <v>7</v>
      </c>
      <c r="E5" s="16" t="n">
        <f aca="false">SUMIFS('All Spins (Both)'!H2:H984,'All Spins (Both)'!E2:E984,A5,'All Spins (Both)'!A2:A984,2)</f>
        <v>2872</v>
      </c>
      <c r="F5" s="11" t="n">
        <f aca="false">B5+D5</f>
        <v>7</v>
      </c>
      <c r="G5" s="15" t="n">
        <f aca="false">SUMIFS('All Spins (Both)'!F2:F984,'All Spins (Both)'!E2:E984,A5,'All Spins (Both)'!I2:I984,FALSE())</f>
        <v>1350</v>
      </c>
      <c r="H5" s="15" t="n">
        <f aca="false">SUMIFS('All Spins (Both)'!G2:G984,'All Spins (Both)'!E2:E984,A5)</f>
        <v>4222</v>
      </c>
      <c r="I5" s="16" t="n">
        <f aca="false">H5-G5</f>
        <v>2872</v>
      </c>
      <c r="J5" s="11" t="str">
        <f aca="false">IF(AND(B5&gt;0,D5&gt;0),"BOTH","")</f>
        <v/>
      </c>
    </row>
    <row r="6" customFormat="false" ht="15" hidden="false" customHeight="false" outlineLevel="0" collapsed="false">
      <c r="A6" s="11" t="s">
        <v>169</v>
      </c>
      <c r="B6" s="11" t="n">
        <f aca="false">COUNTIFS('All Spins (Both)'!E2:E984,A6,'All Spins (Both)'!A2:A984,1,'All Spins (Both)'!I2:I984,FALSE())</f>
        <v>4</v>
      </c>
      <c r="C6" s="16" t="n">
        <f aca="false">SUMIFS('All Spins (Both)'!H2:H984,'All Spins (Both)'!E2:E984,A6,'All Spins (Both)'!A2:A984,1)</f>
        <v>2648.2</v>
      </c>
      <c r="D6" s="11" t="n">
        <f aca="false">COUNTIFS('All Spins (Both)'!E2:E984,A6,'All Spins (Both)'!A2:A984,2,'All Spins (Both)'!I2:I984,FALSE())</f>
        <v>1</v>
      </c>
      <c r="E6" s="16" t="n">
        <f aca="false">SUMIFS('All Spins (Both)'!H2:H984,'All Spins (Both)'!E2:E984,A6,'All Spins (Both)'!A2:A984,2)</f>
        <v>-197</v>
      </c>
      <c r="F6" s="11" t="n">
        <f aca="false">B6+D6</f>
        <v>5</v>
      </c>
      <c r="G6" s="15" t="n">
        <f aca="false">SUMIFS('All Spins (Both)'!F2:F984,'All Spins (Both)'!E2:E984,A6,'All Spins (Both)'!I2:I984,FALSE())</f>
        <v>1244</v>
      </c>
      <c r="H6" s="15" t="n">
        <f aca="false">SUMIFS('All Spins (Both)'!G2:G984,'All Spins (Both)'!E2:E984,A6)</f>
        <v>3695.2</v>
      </c>
      <c r="I6" s="16" t="n">
        <f aca="false">H6-G6</f>
        <v>2451.2</v>
      </c>
      <c r="J6" s="11" t="str">
        <f aca="false">IF(AND(B6&gt;0,D6&gt;0),"BOTH","")</f>
        <v>BOTH</v>
      </c>
    </row>
    <row r="7" customFormat="false" ht="15" hidden="false" customHeight="false" outlineLevel="0" collapsed="false">
      <c r="A7" s="11" t="s">
        <v>205</v>
      </c>
      <c r="B7" s="11" t="n">
        <f aca="false">COUNTIFS('All Spins (Both)'!E2:E984,A7,'All Spins (Both)'!A2:A984,1,'All Spins (Both)'!I2:I984,FALSE())</f>
        <v>2</v>
      </c>
      <c r="C7" s="16" t="n">
        <f aca="false">SUMIFS('All Spins (Both)'!H2:H984,'All Spins (Both)'!E2:E984,A7,'All Spins (Both)'!A2:A984,1)</f>
        <v>2358</v>
      </c>
      <c r="D7" s="11" t="n">
        <f aca="false">COUNTIFS('All Spins (Both)'!E2:E984,A7,'All Spins (Both)'!A2:A984,2,'All Spins (Both)'!I2:I984,FALSE())</f>
        <v>0</v>
      </c>
      <c r="E7" s="16" t="n">
        <f aca="false">SUMIFS('All Spins (Both)'!H2:H984,'All Spins (Both)'!E2:E984,A7,'All Spins (Both)'!A2:A984,2)</f>
        <v>0</v>
      </c>
      <c r="F7" s="11" t="n">
        <f aca="false">B7+D7</f>
        <v>2</v>
      </c>
      <c r="G7" s="15" t="n">
        <f aca="false">SUMIFS('All Spins (Both)'!F2:F984,'All Spins (Both)'!E2:E984,A7,'All Spins (Both)'!I2:I984,FALSE())</f>
        <v>545</v>
      </c>
      <c r="H7" s="15" t="n">
        <f aca="false">SUMIFS('All Spins (Both)'!G2:G984,'All Spins (Both)'!E2:E984,A7)</f>
        <v>2903</v>
      </c>
      <c r="I7" s="16" t="n">
        <f aca="false">H7-G7</f>
        <v>2358</v>
      </c>
      <c r="J7" s="11" t="str">
        <f aca="false">IF(AND(B7&gt;0,D7&gt;0),"BOTH","")</f>
        <v/>
      </c>
    </row>
    <row r="8" customFormat="false" ht="15" hidden="false" customHeight="false" outlineLevel="0" collapsed="false">
      <c r="A8" s="11" t="s">
        <v>201</v>
      </c>
      <c r="B8" s="11" t="n">
        <f aca="false">COUNTIFS('All Spins (Both)'!E2:E984,A8,'All Spins (Both)'!A2:A984,1,'All Spins (Both)'!I2:I984,FALSE())</f>
        <v>1</v>
      </c>
      <c r="C8" s="16" t="n">
        <f aca="false">SUMIFS('All Spins (Both)'!H2:H984,'All Spins (Both)'!E2:E984,A8,'All Spins (Both)'!A2:A984,1)</f>
        <v>2324.93</v>
      </c>
      <c r="D8" s="11" t="n">
        <f aca="false">COUNTIFS('All Spins (Both)'!E2:E984,A8,'All Spins (Both)'!A2:A984,2,'All Spins (Both)'!I2:I984,FALSE())</f>
        <v>0</v>
      </c>
      <c r="E8" s="16" t="n">
        <f aca="false">SUMIFS('All Spins (Both)'!H2:H984,'All Spins (Both)'!E2:E984,A8,'All Spins (Both)'!A2:A984,2)</f>
        <v>0</v>
      </c>
      <c r="F8" s="11" t="n">
        <f aca="false">B8+D8</f>
        <v>1</v>
      </c>
      <c r="G8" s="15" t="n">
        <f aca="false">SUMIFS('All Spins (Both)'!F2:F984,'All Spins (Both)'!E2:E984,A8,'All Spins (Both)'!I2:I984,FALSE())</f>
        <v>445</v>
      </c>
      <c r="H8" s="15" t="n">
        <f aca="false">SUMIFS('All Spins (Both)'!G2:G984,'All Spins (Both)'!E2:E984,A8)</f>
        <v>2769.93</v>
      </c>
      <c r="I8" s="16" t="n">
        <f aca="false">H8-G8</f>
        <v>2324.93</v>
      </c>
      <c r="J8" s="11" t="str">
        <f aca="false">IF(AND(B8&gt;0,D8&gt;0),"BOTH","")</f>
        <v/>
      </c>
    </row>
    <row r="9" customFormat="false" ht="15" hidden="false" customHeight="false" outlineLevel="0" collapsed="false">
      <c r="A9" s="11" t="s">
        <v>149</v>
      </c>
      <c r="B9" s="11" t="n">
        <f aca="false">COUNTIFS('All Spins (Both)'!E2:E984,A9,'All Spins (Both)'!A2:A984,1,'All Spins (Both)'!I2:I984,FALSE())</f>
        <v>1</v>
      </c>
      <c r="C9" s="16" t="n">
        <f aca="false">SUMIFS('All Spins (Both)'!H2:H984,'All Spins (Both)'!E2:E984,A9,'All Spins (Both)'!A2:A984,1)</f>
        <v>2480</v>
      </c>
      <c r="D9" s="11" t="n">
        <f aca="false">COUNTIFS('All Spins (Both)'!E2:E984,A9,'All Spins (Both)'!A2:A984,2,'All Spins (Both)'!I2:I984,FALSE())</f>
        <v>2</v>
      </c>
      <c r="E9" s="16" t="n">
        <f aca="false">SUMIFS('All Spins (Both)'!H2:H984,'All Spins (Both)'!E2:E984,A9,'All Spins (Both)'!A2:A984,2)</f>
        <v>-424</v>
      </c>
      <c r="F9" s="11" t="n">
        <f aca="false">B9+D9</f>
        <v>3</v>
      </c>
      <c r="G9" s="15" t="n">
        <f aca="false">SUMIFS('All Spins (Both)'!F2:F984,'All Spins (Both)'!E2:E984,A9,'All Spins (Both)'!I2:I984,FALSE())</f>
        <v>900</v>
      </c>
      <c r="H9" s="15" t="n">
        <f aca="false">SUMIFS('All Spins (Both)'!G2:G984,'All Spins (Both)'!E2:E984,A9)</f>
        <v>2956</v>
      </c>
      <c r="I9" s="16" t="n">
        <f aca="false">H9-G9</f>
        <v>2056</v>
      </c>
      <c r="J9" s="11" t="str">
        <f aca="false">IF(AND(B9&gt;0,D9&gt;0),"BOTH","")</f>
        <v>BOTH</v>
      </c>
    </row>
    <row r="10" customFormat="false" ht="15" hidden="false" customHeight="false" outlineLevel="0" collapsed="false">
      <c r="A10" s="11" t="s">
        <v>285</v>
      </c>
      <c r="B10" s="11" t="n">
        <f aca="false">COUNTIFS('All Spins (Both)'!E2:E984,A10,'All Spins (Both)'!A2:A984,1,'All Spins (Both)'!I2:I984,FALSE())</f>
        <v>0</v>
      </c>
      <c r="C10" s="16" t="n">
        <f aca="false">SUMIFS('All Spins (Both)'!H2:H984,'All Spins (Both)'!E2:E984,A10,'All Spins (Both)'!A2:A984,1)</f>
        <v>0</v>
      </c>
      <c r="D10" s="11" t="n">
        <f aca="false">COUNTIFS('All Spins (Both)'!E2:E984,A10,'All Spins (Both)'!A2:A984,2,'All Spins (Both)'!I2:I984,FALSE())</f>
        <v>8</v>
      </c>
      <c r="E10" s="16" t="n">
        <f aca="false">SUMIFS('All Spins (Both)'!H2:H984,'All Spins (Both)'!E2:E984,A10,'All Spins (Both)'!A2:A984,2)</f>
        <v>1873.71</v>
      </c>
      <c r="F10" s="11" t="n">
        <f aca="false">B10+D10</f>
        <v>8</v>
      </c>
      <c r="G10" s="15" t="n">
        <f aca="false">SUMIFS('All Spins (Both)'!F2:F984,'All Spins (Both)'!E2:E984,A10,'All Spins (Both)'!I2:I984,FALSE())</f>
        <v>3390</v>
      </c>
      <c r="H10" s="15" t="n">
        <f aca="false">SUMIFS('All Spins (Both)'!G2:G984,'All Spins (Both)'!E2:E984,A10)</f>
        <v>5263.71</v>
      </c>
      <c r="I10" s="16" t="n">
        <f aca="false">H10-G10</f>
        <v>1873.71</v>
      </c>
      <c r="J10" s="11" t="str">
        <f aca="false">IF(AND(B10&gt;0,D10&gt;0),"BOTH","")</f>
        <v/>
      </c>
    </row>
    <row r="11" customFormat="false" ht="15" hidden="false" customHeight="false" outlineLevel="0" collapsed="false">
      <c r="A11" s="11" t="s">
        <v>189</v>
      </c>
      <c r="B11" s="11" t="n">
        <f aca="false">COUNTIFS('All Spins (Both)'!E2:E984,A11,'All Spins (Both)'!A2:A984,1,'All Spins (Both)'!I2:I984,FALSE())</f>
        <v>30</v>
      </c>
      <c r="C11" s="16" t="n">
        <f aca="false">SUMIFS('All Spins (Both)'!H2:H984,'All Spins (Both)'!E2:E984,A11,'All Spins (Both)'!A2:A984,1)</f>
        <v>2497.57</v>
      </c>
      <c r="D11" s="11" t="n">
        <f aca="false">COUNTIFS('All Spins (Both)'!E2:E984,A11,'All Spins (Both)'!A2:A984,2,'All Spins (Both)'!I2:I984,FALSE())</f>
        <v>4</v>
      </c>
      <c r="E11" s="16" t="n">
        <f aca="false">SUMIFS('All Spins (Both)'!H2:H984,'All Spins (Both)'!E2:E984,A11,'All Spins (Both)'!A2:A984,2)</f>
        <v>-880</v>
      </c>
      <c r="F11" s="11" t="n">
        <f aca="false">B11+D11</f>
        <v>34</v>
      </c>
      <c r="G11" s="15" t="n">
        <f aca="false">SUMIFS('All Spins (Both)'!F2:F984,'All Spins (Both)'!E2:E984,A11,'All Spins (Both)'!I2:I984,FALSE())</f>
        <v>12262</v>
      </c>
      <c r="H11" s="15" t="n">
        <f aca="false">SUMIFS('All Spins (Both)'!G2:G984,'All Spins (Both)'!E2:E984,A11)</f>
        <v>13879.57</v>
      </c>
      <c r="I11" s="16" t="n">
        <f aca="false">H11-G11</f>
        <v>1617.57</v>
      </c>
      <c r="J11" s="11" t="str">
        <f aca="false">IF(AND(B11&gt;0,D11&gt;0),"BOTH","")</f>
        <v>BOTH</v>
      </c>
    </row>
    <row r="12" customFormat="false" ht="15" hidden="false" customHeight="false" outlineLevel="0" collapsed="false">
      <c r="A12" s="11" t="s">
        <v>136</v>
      </c>
      <c r="B12" s="11" t="n">
        <f aca="false">COUNTIFS('All Spins (Both)'!E2:E984,A12,'All Spins (Both)'!A2:A984,1,'All Spins (Both)'!I2:I984,FALSE())</f>
        <v>9</v>
      </c>
      <c r="C12" s="16" t="n">
        <f aca="false">SUMIFS('All Spins (Both)'!H2:H984,'All Spins (Both)'!E2:E984,A12,'All Spins (Both)'!A2:A984,1)</f>
        <v>2773.2</v>
      </c>
      <c r="D12" s="11" t="n">
        <f aca="false">COUNTIFS('All Spins (Both)'!E2:E984,A12,'All Spins (Both)'!A2:A984,2,'All Spins (Both)'!I2:I984,FALSE())</f>
        <v>6</v>
      </c>
      <c r="E12" s="16" t="n">
        <f aca="false">SUMIFS('All Spins (Both)'!H2:H984,'All Spins (Both)'!E2:E984,A12,'All Spins (Both)'!A2:A984,2)</f>
        <v>-1494</v>
      </c>
      <c r="F12" s="11" t="n">
        <f aca="false">B12+D12</f>
        <v>15</v>
      </c>
      <c r="G12" s="15" t="n">
        <f aca="false">SUMIFS('All Spins (Both)'!F2:F984,'All Spins (Both)'!E2:E984,A12,'All Spins (Both)'!I2:I984,FALSE())</f>
        <v>5701</v>
      </c>
      <c r="H12" s="15" t="n">
        <f aca="false">SUMIFS('All Spins (Both)'!G2:G984,'All Spins (Both)'!E2:E984,A12)</f>
        <v>6980.2</v>
      </c>
      <c r="I12" s="16" t="n">
        <f aca="false">H12-G12</f>
        <v>1279.2</v>
      </c>
      <c r="J12" s="11" t="str">
        <f aca="false">IF(AND(B12&gt;0,D12&gt;0),"BOTH","")</f>
        <v>BOTH</v>
      </c>
    </row>
    <row r="13" customFormat="false" ht="15" hidden="false" customHeight="false" outlineLevel="0" collapsed="false">
      <c r="A13" s="11" t="s">
        <v>146</v>
      </c>
      <c r="B13" s="11" t="n">
        <f aca="false">COUNTIFS('All Spins (Both)'!E2:E984,A13,'All Spins (Both)'!A2:A984,1,'All Spins (Both)'!I2:I984,FALSE())</f>
        <v>5</v>
      </c>
      <c r="C13" s="16" t="n">
        <f aca="false">SUMIFS('All Spins (Both)'!H2:H984,'All Spins (Both)'!E2:E984,A13,'All Spins (Both)'!A2:A984,1)</f>
        <v>1460.93</v>
      </c>
      <c r="D13" s="11" t="n">
        <f aca="false">COUNTIFS('All Spins (Both)'!E2:E984,A13,'All Spins (Both)'!A2:A984,2,'All Spins (Both)'!I2:I984,FALSE())</f>
        <v>10</v>
      </c>
      <c r="E13" s="16" t="n">
        <f aca="false">SUMIFS('All Spins (Both)'!H2:H984,'All Spins (Both)'!E2:E984,A13,'All Spins (Both)'!A2:A984,2)</f>
        <v>-386</v>
      </c>
      <c r="F13" s="11" t="n">
        <f aca="false">B13+D13</f>
        <v>15</v>
      </c>
      <c r="G13" s="15" t="n">
        <f aca="false">SUMIFS('All Spins (Both)'!F2:F984,'All Spins (Both)'!E2:E984,A13,'All Spins (Both)'!I2:I984,FALSE())</f>
        <v>3771</v>
      </c>
      <c r="H13" s="15" t="n">
        <f aca="false">SUMIFS('All Spins (Both)'!G2:G984,'All Spins (Both)'!E2:E984,A13)</f>
        <v>4845.93</v>
      </c>
      <c r="I13" s="16" t="n">
        <f aca="false">H13-G13</f>
        <v>1074.93</v>
      </c>
      <c r="J13" s="11" t="str">
        <f aca="false">IF(AND(B13&gt;0,D13&gt;0),"BOTH","")</f>
        <v>BOTH</v>
      </c>
    </row>
    <row r="14" customFormat="false" ht="15" hidden="false" customHeight="false" outlineLevel="0" collapsed="false">
      <c r="A14" s="11" t="s">
        <v>232</v>
      </c>
      <c r="B14" s="11" t="n">
        <f aca="false">COUNTIFS('All Spins (Both)'!E2:E984,A14,'All Spins (Both)'!A2:A984,1,'All Spins (Both)'!I2:I984,FALSE())</f>
        <v>0</v>
      </c>
      <c r="C14" s="16" t="n">
        <f aca="false">SUMIFS('All Spins (Both)'!H2:H984,'All Spins (Both)'!E2:E984,A14,'All Spins (Both)'!A2:A984,1)</f>
        <v>0</v>
      </c>
      <c r="D14" s="11" t="n">
        <f aca="false">COUNTIFS('All Spins (Both)'!E2:E984,A14,'All Spins (Both)'!A2:A984,2,'All Spins (Both)'!I2:I984,FALSE())</f>
        <v>1</v>
      </c>
      <c r="E14" s="16" t="n">
        <f aca="false">SUMIFS('All Spins (Both)'!H2:H984,'All Spins (Both)'!E2:E984,A14,'All Spins (Both)'!A2:A984,2)</f>
        <v>1045</v>
      </c>
      <c r="F14" s="11" t="n">
        <f aca="false">B14+D14</f>
        <v>1</v>
      </c>
      <c r="G14" s="15" t="n">
        <f aca="false">SUMIFS('All Spins (Both)'!F2:F984,'All Spins (Both)'!E2:E984,A14,'All Spins (Both)'!I2:I984,FALSE())</f>
        <v>205</v>
      </c>
      <c r="H14" s="15" t="n">
        <f aca="false">SUMIFS('All Spins (Both)'!G2:G984,'All Spins (Both)'!E2:E984,A14)</f>
        <v>1250</v>
      </c>
      <c r="I14" s="16" t="n">
        <f aca="false">H14-G14</f>
        <v>1045</v>
      </c>
      <c r="J14" s="11" t="str">
        <f aca="false">IF(AND(B14&gt;0,D14&gt;0),"BOTH","")</f>
        <v/>
      </c>
    </row>
    <row r="15" customFormat="false" ht="15" hidden="false" customHeight="false" outlineLevel="0" collapsed="false">
      <c r="A15" s="11" t="s">
        <v>216</v>
      </c>
      <c r="B15" s="11" t="n">
        <f aca="false">COUNTIFS('All Spins (Both)'!E2:E984,A15,'All Spins (Both)'!A2:A984,1,'All Spins (Both)'!I2:I984,FALSE())</f>
        <v>4</v>
      </c>
      <c r="C15" s="16" t="n">
        <f aca="false">SUMIFS('All Spins (Both)'!H2:H984,'All Spins (Both)'!E2:E984,A15,'All Spins (Both)'!A2:A984,1)</f>
        <v>993.38</v>
      </c>
      <c r="D15" s="11" t="n">
        <f aca="false">COUNTIFS('All Spins (Both)'!E2:E984,A15,'All Spins (Both)'!A2:A984,2,'All Spins (Both)'!I2:I984,FALSE())</f>
        <v>0</v>
      </c>
      <c r="E15" s="16" t="n">
        <f aca="false">SUMIFS('All Spins (Both)'!H2:H984,'All Spins (Both)'!E2:E984,A15,'All Spins (Both)'!A2:A984,2)</f>
        <v>0</v>
      </c>
      <c r="F15" s="11" t="n">
        <f aca="false">B15+D15</f>
        <v>4</v>
      </c>
      <c r="G15" s="15" t="n">
        <f aca="false">SUMIFS('All Spins (Both)'!F2:F984,'All Spins (Both)'!E2:E984,A15,'All Spins (Both)'!I2:I984,FALSE())</f>
        <v>1266</v>
      </c>
      <c r="H15" s="15" t="n">
        <f aca="false">SUMIFS('All Spins (Both)'!G2:G984,'All Spins (Both)'!E2:E984,A15)</f>
        <v>2259.38</v>
      </c>
      <c r="I15" s="16" t="n">
        <f aca="false">H15-G15</f>
        <v>993.38</v>
      </c>
      <c r="J15" s="11" t="str">
        <f aca="false">IF(AND(B15&gt;0,D15&gt;0),"BOTH","")</f>
        <v/>
      </c>
    </row>
    <row r="16" customFormat="false" ht="15" hidden="false" customHeight="false" outlineLevel="0" collapsed="false">
      <c r="A16" s="11" t="s">
        <v>279</v>
      </c>
      <c r="B16" s="11" t="n">
        <f aca="false">COUNTIFS('All Spins (Both)'!E2:E984,A16,'All Spins (Both)'!A2:A984,1,'All Spins (Both)'!I2:I984,FALSE())</f>
        <v>0</v>
      </c>
      <c r="C16" s="16" t="n">
        <f aca="false">SUMIFS('All Spins (Both)'!H2:H984,'All Spins (Both)'!E2:E984,A16,'All Spins (Both)'!A2:A984,1)</f>
        <v>0</v>
      </c>
      <c r="D16" s="11" t="n">
        <f aca="false">COUNTIFS('All Spins (Both)'!E2:E984,A16,'All Spins (Both)'!A2:A984,2,'All Spins (Both)'!I2:I984,FALSE())</f>
        <v>1</v>
      </c>
      <c r="E16" s="16" t="n">
        <f aca="false">SUMIFS('All Spins (Both)'!H2:H984,'All Spins (Both)'!E2:E984,A16,'All Spins (Both)'!A2:A984,2)</f>
        <v>636</v>
      </c>
      <c r="F16" s="11" t="n">
        <f aca="false">B16+D16</f>
        <v>1</v>
      </c>
      <c r="G16" s="15" t="n">
        <f aca="false">SUMIFS('All Spins (Both)'!F2:F984,'All Spins (Both)'!E2:E984,A16,'All Spins (Both)'!I2:I984,FALSE())</f>
        <v>224</v>
      </c>
      <c r="H16" s="15" t="n">
        <f aca="false">SUMIFS('All Spins (Both)'!G2:G984,'All Spins (Both)'!E2:E984,A16)</f>
        <v>860</v>
      </c>
      <c r="I16" s="16" t="n">
        <f aca="false">H16-G16</f>
        <v>636</v>
      </c>
      <c r="J16" s="11" t="str">
        <f aca="false">IF(AND(B16&gt;0,D16&gt;0),"BOTH","")</f>
        <v/>
      </c>
    </row>
    <row r="17" customFormat="false" ht="15" hidden="false" customHeight="false" outlineLevel="0" collapsed="false">
      <c r="A17" s="11" t="s">
        <v>185</v>
      </c>
      <c r="B17" s="11" t="n">
        <f aca="false">COUNTIFS('All Spins (Both)'!E2:E984,A17,'All Spins (Both)'!A2:A984,1,'All Spins (Both)'!I2:I984,FALSE())</f>
        <v>5</v>
      </c>
      <c r="C17" s="16" t="n">
        <f aca="false">SUMIFS('All Spins (Both)'!H2:H984,'All Spins (Both)'!E2:E984,A17,'All Spins (Both)'!A2:A984,1)</f>
        <v>-819.5</v>
      </c>
      <c r="D17" s="11" t="n">
        <f aca="false">COUNTIFS('All Spins (Both)'!E2:E984,A17,'All Spins (Both)'!A2:A984,2,'All Spins (Both)'!I2:I984,FALSE())</f>
        <v>6</v>
      </c>
      <c r="E17" s="16" t="n">
        <f aca="false">SUMIFS('All Spins (Both)'!H2:H984,'All Spins (Both)'!E2:E984,A17,'All Spins (Both)'!A2:A984,2)</f>
        <v>1425</v>
      </c>
      <c r="F17" s="11" t="n">
        <f aca="false">B17+D17</f>
        <v>11</v>
      </c>
      <c r="G17" s="15" t="n">
        <f aca="false">SUMIFS('All Spins (Both)'!F2:F984,'All Spins (Both)'!E2:E984,A17,'All Spins (Both)'!I2:I984,FALSE())</f>
        <v>4975</v>
      </c>
      <c r="H17" s="15" t="n">
        <f aca="false">SUMIFS('All Spins (Both)'!G2:G984,'All Spins (Both)'!E2:E984,A17)</f>
        <v>5580.5</v>
      </c>
      <c r="I17" s="16" t="n">
        <f aca="false">H17-G17</f>
        <v>605.5</v>
      </c>
      <c r="J17" s="11" t="str">
        <f aca="false">IF(AND(B17&gt;0,D17&gt;0),"BOTH","")</f>
        <v>BOTH</v>
      </c>
    </row>
    <row r="18" customFormat="false" ht="15" hidden="false" customHeight="false" outlineLevel="0" collapsed="false">
      <c r="A18" s="11" t="s">
        <v>223</v>
      </c>
      <c r="B18" s="11" t="n">
        <f aca="false">COUNTIFS('All Spins (Both)'!E2:E984,A18,'All Spins (Both)'!A2:A984,1,'All Spins (Both)'!I2:I984,FALSE())</f>
        <v>2</v>
      </c>
      <c r="C18" s="16" t="n">
        <f aca="false">SUMIFS('All Spins (Both)'!H2:H984,'All Spins (Both)'!E2:E984,A18,'All Spins (Both)'!A2:A984,1)</f>
        <v>590</v>
      </c>
      <c r="D18" s="11" t="n">
        <f aca="false">COUNTIFS('All Spins (Both)'!E2:E984,A18,'All Spins (Both)'!A2:A984,2,'All Spins (Both)'!I2:I984,FALSE())</f>
        <v>0</v>
      </c>
      <c r="E18" s="16" t="n">
        <f aca="false">SUMIFS('All Spins (Both)'!H2:H984,'All Spins (Both)'!E2:E984,A18,'All Spins (Both)'!A2:A984,2)</f>
        <v>0</v>
      </c>
      <c r="F18" s="11" t="n">
        <f aca="false">B18+D18</f>
        <v>2</v>
      </c>
      <c r="G18" s="15" t="n">
        <f aca="false">SUMIFS('All Spins (Both)'!F2:F984,'All Spins (Both)'!E2:E984,A18,'All Spins (Both)'!I2:I984,FALSE())</f>
        <v>159</v>
      </c>
      <c r="H18" s="15" t="n">
        <f aca="false">SUMIFS('All Spins (Both)'!G2:G984,'All Spins (Both)'!E2:E984,A18)</f>
        <v>749</v>
      </c>
      <c r="I18" s="16" t="n">
        <f aca="false">H18-G18</f>
        <v>590</v>
      </c>
      <c r="J18" s="11" t="str">
        <f aca="false">IF(AND(B18&gt;0,D18&gt;0),"BOTH","")</f>
        <v/>
      </c>
    </row>
    <row r="19" customFormat="false" ht="15" hidden="false" customHeight="false" outlineLevel="0" collapsed="false">
      <c r="A19" s="11" t="s">
        <v>195</v>
      </c>
      <c r="B19" s="11" t="n">
        <f aca="false">COUNTIFS('All Spins (Both)'!E2:E984,A19,'All Spins (Both)'!A2:A984,1,'All Spins (Both)'!I2:I984,FALSE())</f>
        <v>4</v>
      </c>
      <c r="C19" s="16" t="n">
        <f aca="false">SUMIFS('All Spins (Both)'!H2:H984,'All Spins (Both)'!E2:E984,A19,'All Spins (Both)'!A2:A984,1)</f>
        <v>489</v>
      </c>
      <c r="D19" s="11" t="n">
        <f aca="false">COUNTIFS('All Spins (Both)'!E2:E984,A19,'All Spins (Both)'!A2:A984,2,'All Spins (Both)'!I2:I984,FALSE())</f>
        <v>0</v>
      </c>
      <c r="E19" s="16" t="n">
        <f aca="false">SUMIFS('All Spins (Both)'!H2:H984,'All Spins (Both)'!E2:E984,A19,'All Spins (Both)'!A2:A984,2)</f>
        <v>0</v>
      </c>
      <c r="F19" s="11" t="n">
        <f aca="false">B19+D19</f>
        <v>4</v>
      </c>
      <c r="G19" s="15" t="n">
        <f aca="false">SUMIFS('All Spins (Both)'!F2:F984,'All Spins (Both)'!E2:E984,A19,'All Spins (Both)'!I2:I984,FALSE())</f>
        <v>935</v>
      </c>
      <c r="H19" s="15" t="n">
        <f aca="false">SUMIFS('All Spins (Both)'!G2:G984,'All Spins (Both)'!E2:E984,A19)</f>
        <v>1424</v>
      </c>
      <c r="I19" s="16" t="n">
        <f aca="false">H19-G19</f>
        <v>489</v>
      </c>
      <c r="J19" s="11" t="str">
        <f aca="false">IF(AND(B19&gt;0,D19&gt;0),"BOTH","")</f>
        <v/>
      </c>
    </row>
    <row r="20" customFormat="false" ht="15" hidden="false" customHeight="false" outlineLevel="0" collapsed="false">
      <c r="A20" s="11" t="s">
        <v>221</v>
      </c>
      <c r="B20" s="11" t="n">
        <f aca="false">COUNTIFS('All Spins (Both)'!E2:E984,A20,'All Spins (Both)'!A2:A984,1,'All Spins (Both)'!I2:I984,FALSE())</f>
        <v>1</v>
      </c>
      <c r="C20" s="16" t="n">
        <f aca="false">SUMIFS('All Spins (Both)'!H2:H984,'All Spins (Both)'!E2:E984,A20,'All Spins (Both)'!A2:A984,1)</f>
        <v>459</v>
      </c>
      <c r="D20" s="11" t="n">
        <f aca="false">COUNTIFS('All Spins (Both)'!E2:E984,A20,'All Spins (Both)'!A2:A984,2,'All Spins (Both)'!I2:I984,FALSE())</f>
        <v>0</v>
      </c>
      <c r="E20" s="16" t="n">
        <f aca="false">SUMIFS('All Spins (Both)'!H2:H984,'All Spins (Both)'!E2:E984,A20,'All Spins (Both)'!A2:A984,2)</f>
        <v>0</v>
      </c>
      <c r="F20" s="11" t="n">
        <f aca="false">B20+D20</f>
        <v>1</v>
      </c>
      <c r="G20" s="15" t="n">
        <f aca="false">SUMIFS('All Spins (Both)'!F2:F984,'All Spins (Both)'!E2:E984,A20,'All Spins (Both)'!I2:I984,FALSE())</f>
        <v>180</v>
      </c>
      <c r="H20" s="15" t="n">
        <f aca="false">SUMIFS('All Spins (Both)'!G2:G984,'All Spins (Both)'!E2:E984,A20)</f>
        <v>639</v>
      </c>
      <c r="I20" s="16" t="n">
        <f aca="false">H20-G20</f>
        <v>459</v>
      </c>
      <c r="J20" s="11" t="str">
        <f aca="false">IF(AND(B20&gt;0,D20&gt;0),"BOTH","")</f>
        <v/>
      </c>
    </row>
    <row r="21" customFormat="false" ht="15" hidden="false" customHeight="false" outlineLevel="0" collapsed="false">
      <c r="A21" s="11" t="s">
        <v>198</v>
      </c>
      <c r="B21" s="11" t="n">
        <f aca="false">COUNTIFS('All Spins (Both)'!E2:E984,A21,'All Spins (Both)'!A2:A984,1,'All Spins (Both)'!I2:I984,FALSE())</f>
        <v>6</v>
      </c>
      <c r="C21" s="16" t="n">
        <f aca="false">SUMIFS('All Spins (Both)'!H2:H984,'All Spins (Both)'!E2:E984,A21,'All Spins (Both)'!A2:A984,1)</f>
        <v>417.1</v>
      </c>
      <c r="D21" s="11" t="n">
        <f aca="false">COUNTIFS('All Spins (Both)'!E2:E984,A21,'All Spins (Both)'!A2:A984,2,'All Spins (Both)'!I2:I984,FALSE())</f>
        <v>0</v>
      </c>
      <c r="E21" s="16" t="n">
        <f aca="false">SUMIFS('All Spins (Both)'!H2:H984,'All Spins (Both)'!E2:E984,A21,'All Spins (Both)'!A2:A984,2)</f>
        <v>0</v>
      </c>
      <c r="F21" s="11" t="n">
        <f aca="false">B21+D21</f>
        <v>6</v>
      </c>
      <c r="G21" s="15" t="n">
        <f aca="false">SUMIFS('All Spins (Both)'!F2:F984,'All Spins (Both)'!E2:E984,A21,'All Spins (Both)'!I2:I984,FALSE())</f>
        <v>2304</v>
      </c>
      <c r="H21" s="15" t="n">
        <f aca="false">SUMIFS('All Spins (Both)'!G2:G984,'All Spins (Both)'!E2:E984,A21)</f>
        <v>2721.1</v>
      </c>
      <c r="I21" s="16" t="n">
        <f aca="false">H21-G21</f>
        <v>417.1</v>
      </c>
      <c r="J21" s="11" t="str">
        <f aca="false">IF(AND(B21&gt;0,D21&gt;0),"BOTH","")</f>
        <v/>
      </c>
    </row>
    <row r="22" customFormat="false" ht="15" hidden="false" customHeight="false" outlineLevel="0" collapsed="false">
      <c r="A22" s="11" t="s">
        <v>234</v>
      </c>
      <c r="B22" s="11" t="n">
        <f aca="false">COUNTIFS('All Spins (Both)'!E2:E984,A22,'All Spins (Both)'!A2:A984,1,'All Spins (Both)'!I2:I984,FALSE())</f>
        <v>0</v>
      </c>
      <c r="C22" s="16" t="n">
        <f aca="false">SUMIFS('All Spins (Both)'!H2:H984,'All Spins (Both)'!E2:E984,A22,'All Spins (Both)'!A2:A984,1)</f>
        <v>0</v>
      </c>
      <c r="D22" s="11" t="n">
        <f aca="false">COUNTIFS('All Spins (Both)'!E2:E984,A22,'All Spins (Both)'!A2:A984,2,'All Spins (Both)'!I2:I984,FALSE())</f>
        <v>1</v>
      </c>
      <c r="E22" s="16" t="n">
        <f aca="false">SUMIFS('All Spins (Both)'!H2:H984,'All Spins (Both)'!E2:E984,A22,'All Spins (Both)'!A2:A984,2)</f>
        <v>402</v>
      </c>
      <c r="F22" s="11" t="n">
        <f aca="false">B22+D22</f>
        <v>1</v>
      </c>
      <c r="G22" s="15" t="n">
        <f aca="false">SUMIFS('All Spins (Both)'!F2:F984,'All Spins (Both)'!E2:E984,A22,'All Spins (Both)'!I2:I984,FALSE())</f>
        <v>196</v>
      </c>
      <c r="H22" s="15" t="n">
        <f aca="false">SUMIFS('All Spins (Both)'!G2:G984,'All Spins (Both)'!E2:E984,A22)</f>
        <v>598</v>
      </c>
      <c r="I22" s="16" t="n">
        <f aca="false">H22-G22</f>
        <v>402</v>
      </c>
      <c r="J22" s="11" t="str">
        <f aca="false">IF(AND(B22&gt;0,D22&gt;0),"BOTH","")</f>
        <v/>
      </c>
    </row>
    <row r="23" customFormat="false" ht="15" hidden="false" customHeight="false" outlineLevel="0" collapsed="false">
      <c r="A23" s="11" t="s">
        <v>294</v>
      </c>
      <c r="B23" s="11" t="n">
        <f aca="false">COUNTIFS('All Spins (Both)'!E2:E984,A23,'All Spins (Both)'!A2:A984,1,'All Spins (Both)'!I2:I984,FALSE())</f>
        <v>1</v>
      </c>
      <c r="C23" s="16" t="n">
        <f aca="false">SUMIFS('All Spins (Both)'!H2:H984,'All Spins (Both)'!E2:E984,A23,'All Spins (Both)'!A2:A984,1)</f>
        <v>1</v>
      </c>
      <c r="D23" s="11" t="n">
        <f aca="false">COUNTIFS('All Spins (Both)'!E2:E984,A23,'All Spins (Both)'!A2:A984,2,'All Spins (Both)'!I2:I984,FALSE())</f>
        <v>2</v>
      </c>
      <c r="E23" s="16" t="n">
        <f aca="false">SUMIFS('All Spins (Both)'!H2:H984,'All Spins (Both)'!E2:E984,A23,'All Spins (Both)'!A2:A984,2)</f>
        <v>334</v>
      </c>
      <c r="F23" s="11" t="n">
        <f aca="false">B23+D23</f>
        <v>3</v>
      </c>
      <c r="G23" s="15" t="n">
        <f aca="false">SUMIFS('All Spins (Both)'!F2:F984,'All Spins (Both)'!E2:E984,A23,'All Spins (Both)'!I2:I984,FALSE())</f>
        <v>368</v>
      </c>
      <c r="H23" s="15" t="n">
        <f aca="false">SUMIFS('All Spins (Both)'!G2:G984,'All Spins (Both)'!E2:E984,A23)</f>
        <v>703</v>
      </c>
      <c r="I23" s="16" t="n">
        <f aca="false">H23-G23</f>
        <v>335</v>
      </c>
      <c r="J23" s="11" t="str">
        <f aca="false">IF(AND(B23&gt;0,D23&gt;0),"BOTH","")</f>
        <v>BOTH</v>
      </c>
    </row>
    <row r="24" customFormat="false" ht="15" hidden="false" customHeight="false" outlineLevel="0" collapsed="false">
      <c r="A24" s="11" t="s">
        <v>258</v>
      </c>
      <c r="B24" s="11" t="n">
        <f aca="false">COUNTIFS('All Spins (Both)'!E2:E984,A24,'All Spins (Both)'!A2:A984,1,'All Spins (Both)'!I2:I984,FALSE())</f>
        <v>0</v>
      </c>
      <c r="C24" s="16" t="n">
        <f aca="false">SUMIFS('All Spins (Both)'!H2:H984,'All Spins (Both)'!E2:E984,A24,'All Spins (Both)'!A2:A984,1)</f>
        <v>0</v>
      </c>
      <c r="D24" s="11" t="n">
        <f aca="false">COUNTIFS('All Spins (Both)'!E2:E984,A24,'All Spins (Both)'!A2:A984,2,'All Spins (Both)'!I2:I984,FALSE())</f>
        <v>2</v>
      </c>
      <c r="E24" s="16" t="n">
        <f aca="false">SUMIFS('All Spins (Both)'!H2:H984,'All Spins (Both)'!E2:E984,A24,'All Spins (Both)'!A2:A984,2)</f>
        <v>319</v>
      </c>
      <c r="F24" s="11" t="n">
        <f aca="false">B24+D24</f>
        <v>2</v>
      </c>
      <c r="G24" s="15" t="n">
        <f aca="false">SUMIFS('All Spins (Both)'!F2:F984,'All Spins (Both)'!E2:E984,A24,'All Spins (Both)'!I2:I984,FALSE())</f>
        <v>309</v>
      </c>
      <c r="H24" s="15" t="n">
        <f aca="false">SUMIFS('All Spins (Both)'!G2:G984,'All Spins (Both)'!E2:E984,A24)</f>
        <v>628</v>
      </c>
      <c r="I24" s="16" t="n">
        <f aca="false">H24-G24</f>
        <v>319</v>
      </c>
      <c r="J24" s="11" t="str">
        <f aca="false">IF(AND(B24&gt;0,D24&gt;0),"BOTH","")</f>
        <v/>
      </c>
    </row>
    <row r="25" customFormat="false" ht="15" hidden="false" customHeight="false" outlineLevel="0" collapsed="false">
      <c r="A25" s="11" t="s">
        <v>161</v>
      </c>
      <c r="B25" s="11" t="n">
        <f aca="false">COUNTIFS('All Spins (Both)'!E2:E984,A25,'All Spins (Both)'!A2:A984,1,'All Spins (Both)'!I2:I984,FALSE())</f>
        <v>1</v>
      </c>
      <c r="C25" s="16" t="n">
        <f aca="false">SUMIFS('All Spins (Both)'!H2:H984,'All Spins (Both)'!E2:E984,A25,'All Spins (Both)'!A2:A984,1)</f>
        <v>165</v>
      </c>
      <c r="D25" s="11" t="n">
        <f aca="false">COUNTIFS('All Spins (Both)'!E2:E984,A25,'All Spins (Both)'!A2:A984,2,'All Spins (Both)'!I2:I984,FALSE())</f>
        <v>0</v>
      </c>
      <c r="E25" s="16" t="n">
        <f aca="false">SUMIFS('All Spins (Both)'!H2:H984,'All Spins (Both)'!E2:E984,A25,'All Spins (Both)'!A2:A984,2)</f>
        <v>0</v>
      </c>
      <c r="F25" s="11" t="n">
        <f aca="false">B25+D25</f>
        <v>1</v>
      </c>
      <c r="G25" s="15" t="n">
        <f aca="false">SUMIFS('All Spins (Both)'!F2:F984,'All Spins (Both)'!E2:E984,A25,'All Spins (Both)'!I2:I984,FALSE())</f>
        <v>385</v>
      </c>
      <c r="H25" s="15" t="n">
        <f aca="false">SUMIFS('All Spins (Both)'!G2:G984,'All Spins (Both)'!E2:E984,A25)</f>
        <v>550</v>
      </c>
      <c r="I25" s="16" t="n">
        <f aca="false">H25-G25</f>
        <v>165</v>
      </c>
      <c r="J25" s="11" t="str">
        <f aca="false">IF(AND(B25&gt;0,D25&gt;0),"BOTH","")</f>
        <v/>
      </c>
    </row>
    <row r="26" customFormat="false" ht="15" hidden="false" customHeight="false" outlineLevel="0" collapsed="false">
      <c r="A26" s="11" t="s">
        <v>233</v>
      </c>
      <c r="B26" s="11" t="n">
        <f aca="false">COUNTIFS('All Spins (Both)'!E2:E984,A26,'All Spins (Both)'!A2:A984,1,'All Spins (Both)'!I2:I984,FALSE())</f>
        <v>0</v>
      </c>
      <c r="C26" s="16" t="n">
        <f aca="false">SUMIFS('All Spins (Both)'!H2:H984,'All Spins (Both)'!E2:E984,A26,'All Spins (Both)'!A2:A984,1)</f>
        <v>0</v>
      </c>
      <c r="D26" s="11" t="n">
        <f aca="false">COUNTIFS('All Spins (Both)'!E2:E984,A26,'All Spins (Both)'!A2:A984,2,'All Spins (Both)'!I2:I984,FALSE())</f>
        <v>3</v>
      </c>
      <c r="E26" s="16" t="n">
        <f aca="false">SUMIFS('All Spins (Both)'!H2:H984,'All Spins (Both)'!E2:E984,A26,'All Spins (Both)'!A2:A984,2)</f>
        <v>157</v>
      </c>
      <c r="F26" s="11" t="n">
        <f aca="false">B26+D26</f>
        <v>3</v>
      </c>
      <c r="G26" s="15" t="n">
        <f aca="false">SUMIFS('All Spins (Both)'!F2:F984,'All Spins (Both)'!E2:E984,A26,'All Spins (Both)'!I2:I984,FALSE())</f>
        <v>601</v>
      </c>
      <c r="H26" s="15" t="n">
        <f aca="false">SUMIFS('All Spins (Both)'!G2:G984,'All Spins (Both)'!E2:E984,A26)</f>
        <v>758</v>
      </c>
      <c r="I26" s="16" t="n">
        <f aca="false">H26-G26</f>
        <v>157</v>
      </c>
      <c r="J26" s="11" t="str">
        <f aca="false">IF(AND(B26&gt;0,D26&gt;0),"BOTH","")</f>
        <v/>
      </c>
    </row>
    <row r="27" customFormat="false" ht="15" hidden="false" customHeight="false" outlineLevel="0" collapsed="false">
      <c r="A27" s="11" t="s">
        <v>206</v>
      </c>
      <c r="B27" s="11" t="n">
        <f aca="false">COUNTIFS('All Spins (Both)'!E2:E984,A27,'All Spins (Both)'!A2:A984,1,'All Spins (Both)'!I2:I984,FALSE())</f>
        <v>1</v>
      </c>
      <c r="C27" s="16" t="n">
        <f aca="false">SUMIFS('All Spins (Both)'!H2:H984,'All Spins (Both)'!E2:E984,A27,'All Spins (Both)'!A2:A984,1)</f>
        <v>139.5</v>
      </c>
      <c r="D27" s="11" t="n">
        <f aca="false">COUNTIFS('All Spins (Both)'!E2:E984,A27,'All Spins (Both)'!A2:A984,2,'All Spins (Both)'!I2:I984,FALSE())</f>
        <v>0</v>
      </c>
      <c r="E27" s="16" t="n">
        <f aca="false">SUMIFS('All Spins (Both)'!H2:H984,'All Spins (Both)'!E2:E984,A27,'All Spins (Both)'!A2:A984,2)</f>
        <v>0</v>
      </c>
      <c r="F27" s="11" t="n">
        <f aca="false">B27+D27</f>
        <v>1</v>
      </c>
      <c r="G27" s="15" t="n">
        <f aca="false">SUMIFS('All Spins (Both)'!F2:F984,'All Spins (Both)'!E2:E984,A27,'All Spins (Both)'!I2:I984,FALSE())</f>
        <v>282</v>
      </c>
      <c r="H27" s="15" t="n">
        <f aca="false">SUMIFS('All Spins (Both)'!G2:G984,'All Spins (Both)'!E2:E984,A27)</f>
        <v>421.5</v>
      </c>
      <c r="I27" s="16" t="n">
        <f aca="false">H27-G27</f>
        <v>139.5</v>
      </c>
      <c r="J27" s="11" t="str">
        <f aca="false">IF(AND(B27&gt;0,D27&gt;0),"BOTH","")</f>
        <v/>
      </c>
    </row>
    <row r="28" customFormat="false" ht="15" hidden="false" customHeight="false" outlineLevel="0" collapsed="false">
      <c r="A28" s="11" t="s">
        <v>282</v>
      </c>
      <c r="B28" s="11" t="n">
        <f aca="false">COUNTIFS('All Spins (Both)'!E2:E984,A28,'All Spins (Both)'!A2:A984,1,'All Spins (Both)'!I2:I984,FALSE())</f>
        <v>0</v>
      </c>
      <c r="C28" s="16" t="n">
        <f aca="false">SUMIFS('All Spins (Both)'!H2:H984,'All Spins (Both)'!E2:E984,A28,'All Spins (Both)'!A2:A984,1)</f>
        <v>0</v>
      </c>
      <c r="D28" s="11" t="n">
        <f aca="false">COUNTIFS('All Spins (Both)'!E2:E984,A28,'All Spins (Both)'!A2:A984,2,'All Spins (Both)'!I2:I984,FALSE())</f>
        <v>12</v>
      </c>
      <c r="E28" s="16" t="n">
        <f aca="false">SUMIFS('All Spins (Both)'!H2:H984,'All Spins (Both)'!E2:E984,A28,'All Spins (Both)'!A2:A984,2)</f>
        <v>130.76</v>
      </c>
      <c r="F28" s="11" t="n">
        <f aca="false">B28+D28</f>
        <v>12</v>
      </c>
      <c r="G28" s="15" t="n">
        <f aca="false">SUMIFS('All Spins (Both)'!F2:F984,'All Spins (Both)'!E2:E984,A28,'All Spins (Both)'!I2:I984,FALSE())</f>
        <v>4623</v>
      </c>
      <c r="H28" s="15" t="n">
        <f aca="false">SUMIFS('All Spins (Both)'!G2:G984,'All Spins (Both)'!E2:E984,A28)</f>
        <v>4753.76</v>
      </c>
      <c r="I28" s="16" t="n">
        <f aca="false">H28-G28</f>
        <v>130.76</v>
      </c>
      <c r="J28" s="11" t="str">
        <f aca="false">IF(AND(B28&gt;0,D28&gt;0),"BOTH","")</f>
        <v/>
      </c>
    </row>
    <row r="29" customFormat="false" ht="15" hidden="false" customHeight="false" outlineLevel="0" collapsed="false">
      <c r="A29" s="11" t="s">
        <v>203</v>
      </c>
      <c r="B29" s="11" t="n">
        <f aca="false">COUNTIFS('All Spins (Both)'!E2:E984,A29,'All Spins (Both)'!A2:A984,1,'All Spins (Both)'!I2:I984,FALSE())</f>
        <v>1</v>
      </c>
      <c r="C29" s="16" t="n">
        <f aca="false">SUMIFS('All Spins (Both)'!H2:H984,'All Spins (Both)'!E2:E984,A29,'All Spins (Both)'!A2:A984,1)</f>
        <v>126</v>
      </c>
      <c r="D29" s="11" t="n">
        <f aca="false">COUNTIFS('All Spins (Both)'!E2:E984,A29,'All Spins (Both)'!A2:A984,2,'All Spins (Both)'!I2:I984,FALSE())</f>
        <v>0</v>
      </c>
      <c r="E29" s="16" t="n">
        <f aca="false">SUMIFS('All Spins (Both)'!H2:H984,'All Spins (Both)'!E2:E984,A29,'All Spins (Both)'!A2:A984,2)</f>
        <v>0</v>
      </c>
      <c r="F29" s="11" t="n">
        <f aca="false">B29+D29</f>
        <v>1</v>
      </c>
      <c r="G29" s="15" t="n">
        <f aca="false">SUMIFS('All Spins (Both)'!F2:F984,'All Spins (Both)'!E2:E984,A29,'All Spins (Both)'!I2:I984,FALSE())</f>
        <v>304</v>
      </c>
      <c r="H29" s="15" t="n">
        <f aca="false">SUMIFS('All Spins (Both)'!G2:G984,'All Spins (Both)'!E2:E984,A29)</f>
        <v>430</v>
      </c>
      <c r="I29" s="16" t="n">
        <f aca="false">H29-G29</f>
        <v>126</v>
      </c>
      <c r="J29" s="11" t="str">
        <f aca="false">IF(AND(B29&gt;0,D29&gt;0),"BOTH","")</f>
        <v/>
      </c>
    </row>
    <row r="30" customFormat="false" ht="15" hidden="false" customHeight="false" outlineLevel="0" collapsed="false">
      <c r="A30" s="11" t="s">
        <v>208</v>
      </c>
      <c r="B30" s="11" t="n">
        <f aca="false">COUNTIFS('All Spins (Both)'!E2:E984,A30,'All Spins (Both)'!A2:A984,1,'All Spins (Both)'!I2:I984,FALSE())</f>
        <v>1</v>
      </c>
      <c r="C30" s="16" t="n">
        <f aca="false">SUMIFS('All Spins (Both)'!H2:H984,'All Spins (Both)'!E2:E984,A30,'All Spins (Both)'!A2:A984,1)</f>
        <v>114.5</v>
      </c>
      <c r="D30" s="11" t="n">
        <f aca="false">COUNTIFS('All Spins (Both)'!E2:E984,A30,'All Spins (Both)'!A2:A984,2,'All Spins (Both)'!I2:I984,FALSE())</f>
        <v>0</v>
      </c>
      <c r="E30" s="16" t="n">
        <f aca="false">SUMIFS('All Spins (Both)'!H2:H984,'All Spins (Both)'!E2:E984,A30,'All Spins (Both)'!A2:A984,2)</f>
        <v>0</v>
      </c>
      <c r="F30" s="11" t="n">
        <f aca="false">B30+D30</f>
        <v>1</v>
      </c>
      <c r="G30" s="15" t="n">
        <f aca="false">SUMIFS('All Spins (Both)'!F2:F984,'All Spins (Both)'!E2:E984,A30,'All Spins (Both)'!I2:I984,FALSE())</f>
        <v>242</v>
      </c>
      <c r="H30" s="15" t="n">
        <f aca="false">SUMIFS('All Spins (Both)'!G2:G984,'All Spins (Both)'!E2:E984,A30)</f>
        <v>356.5</v>
      </c>
      <c r="I30" s="16" t="n">
        <f aca="false">H30-G30</f>
        <v>114.5</v>
      </c>
      <c r="J30" s="11" t="str">
        <f aca="false">IF(AND(B30&gt;0,D30&gt;0),"BOTH","")</f>
        <v/>
      </c>
    </row>
    <row r="31" customFormat="false" ht="15" hidden="false" customHeight="false" outlineLevel="0" collapsed="false">
      <c r="A31" s="11" t="s">
        <v>231</v>
      </c>
      <c r="B31" s="11" t="n">
        <f aca="false">COUNTIFS('All Spins (Both)'!E2:E984,A31,'All Spins (Both)'!A2:A984,1,'All Spins (Both)'!I2:I984,FALSE())</f>
        <v>0</v>
      </c>
      <c r="C31" s="16" t="n">
        <f aca="false">SUMIFS('All Spins (Both)'!H2:H984,'All Spins (Both)'!E2:E984,A31,'All Spins (Both)'!A2:A984,1)</f>
        <v>0</v>
      </c>
      <c r="D31" s="11" t="n">
        <f aca="false">COUNTIFS('All Spins (Both)'!E2:E984,A31,'All Spins (Both)'!A2:A984,2,'All Spins (Both)'!I2:I984,FALSE())</f>
        <v>12</v>
      </c>
      <c r="E31" s="16" t="n">
        <f aca="false">SUMIFS('All Spins (Both)'!H2:H984,'All Spins (Both)'!E2:E984,A31,'All Spins (Both)'!A2:A984,2)</f>
        <v>6.53999999999996</v>
      </c>
      <c r="F31" s="11" t="n">
        <f aca="false">B31+D31</f>
        <v>12</v>
      </c>
      <c r="G31" s="15" t="n">
        <f aca="false">SUMIFS('All Spins (Both)'!F2:F984,'All Spins (Both)'!E2:E984,A31,'All Spins (Both)'!I2:I984,FALSE())</f>
        <v>2609</v>
      </c>
      <c r="H31" s="15" t="n">
        <f aca="false">SUMIFS('All Spins (Both)'!G2:G984,'All Spins (Both)'!E2:E984,A31)</f>
        <v>2615.54</v>
      </c>
      <c r="I31" s="16" t="n">
        <f aca="false">H31-G31</f>
        <v>6.53999999999996</v>
      </c>
      <c r="J31" s="11" t="str">
        <f aca="false">IF(AND(B31&gt;0,D31&gt;0),"BOTH","")</f>
        <v/>
      </c>
    </row>
    <row r="32" customFormat="false" ht="15" hidden="false" customHeight="false" outlineLevel="0" collapsed="false">
      <c r="A32" s="11" t="s">
        <v>165</v>
      </c>
      <c r="B32" s="11" t="n">
        <f aca="false">COUNTIFS('All Spins (Both)'!E2:E984,A32,'All Spins (Both)'!A2:A984,1,'All Spins (Both)'!I2:I984,FALSE())</f>
        <v>1</v>
      </c>
      <c r="C32" s="16" t="n">
        <f aca="false">SUMIFS('All Spins (Both)'!H2:H984,'All Spins (Both)'!E2:E984,A32,'All Spins (Both)'!A2:A984,1)</f>
        <v>399.5</v>
      </c>
      <c r="D32" s="11" t="n">
        <f aca="false">COUNTIFS('All Spins (Both)'!E2:E984,A32,'All Spins (Both)'!A2:A984,2,'All Spins (Both)'!I2:I984,FALSE())</f>
        <v>2</v>
      </c>
      <c r="E32" s="16" t="n">
        <f aca="false">SUMIFS('All Spins (Both)'!H2:H984,'All Spins (Both)'!E2:E984,A32,'All Spins (Both)'!A2:A984,2)</f>
        <v>-394</v>
      </c>
      <c r="F32" s="11" t="n">
        <f aca="false">B32+D32</f>
        <v>3</v>
      </c>
      <c r="G32" s="15" t="n">
        <f aca="false">SUMIFS('All Spins (Both)'!F2:F984,'All Spins (Both)'!E2:E984,A32,'All Spins (Both)'!I2:I984,FALSE())</f>
        <v>685</v>
      </c>
      <c r="H32" s="15" t="n">
        <f aca="false">SUMIFS('All Spins (Both)'!G2:G984,'All Spins (Both)'!E2:E984,A32)</f>
        <v>690.5</v>
      </c>
      <c r="I32" s="16" t="n">
        <f aca="false">H32-G32</f>
        <v>5.5</v>
      </c>
      <c r="J32" s="11" t="str">
        <f aca="false">IF(AND(B32&gt;0,D32&gt;0),"BOTH","")</f>
        <v>BOTH</v>
      </c>
    </row>
    <row r="33" customFormat="false" ht="15" hidden="false" customHeight="false" outlineLevel="0" collapsed="false">
      <c r="A33" s="11" t="s">
        <v>225</v>
      </c>
      <c r="B33" s="11" t="n">
        <f aca="false">COUNTIFS('All Spins (Both)'!E2:E984,A33,'All Spins (Both)'!A2:A984,1,'All Spins (Both)'!I2:I984,FALSE())</f>
        <v>2</v>
      </c>
      <c r="C33" s="16" t="n">
        <f aca="false">SUMIFS('All Spins (Both)'!H2:H984,'All Spins (Both)'!E2:E984,A33,'All Spins (Both)'!A2:A984,1)</f>
        <v>4</v>
      </c>
      <c r="D33" s="11" t="n">
        <f aca="false">COUNTIFS('All Spins (Both)'!E2:E984,A33,'All Spins (Both)'!A2:A984,2,'All Spins (Both)'!I2:I984,FALSE())</f>
        <v>0</v>
      </c>
      <c r="E33" s="16" t="n">
        <f aca="false">SUMIFS('All Spins (Both)'!H2:H984,'All Spins (Both)'!E2:E984,A33,'All Spins (Both)'!A2:A984,2)</f>
        <v>0</v>
      </c>
      <c r="F33" s="11" t="n">
        <f aca="false">B33+D33</f>
        <v>2</v>
      </c>
      <c r="G33" s="15" t="n">
        <f aca="false">SUMIFS('All Spins (Both)'!F2:F984,'All Spins (Both)'!E2:E984,A33,'All Spins (Both)'!I2:I984,FALSE())</f>
        <v>2</v>
      </c>
      <c r="H33" s="15" t="n">
        <f aca="false">SUMIFS('All Spins (Both)'!G2:G984,'All Spins (Both)'!E2:E984,A33)</f>
        <v>6</v>
      </c>
      <c r="I33" s="16" t="n">
        <f aca="false">H33-G33</f>
        <v>4</v>
      </c>
      <c r="J33" s="11" t="str">
        <f aca="false">IF(AND(B33&gt;0,D33&gt;0),"BOTH","")</f>
        <v/>
      </c>
    </row>
    <row r="34" customFormat="false" ht="15" hidden="false" customHeight="false" outlineLevel="0" collapsed="false">
      <c r="A34" s="11" t="s">
        <v>227</v>
      </c>
      <c r="B34" s="11" t="n">
        <f aca="false">COUNTIFS('All Spins (Both)'!E2:E984,A34,'All Spins (Both)'!A2:A984,1,'All Spins (Both)'!I2:I984,FALSE())</f>
        <v>1</v>
      </c>
      <c r="C34" s="16" t="n">
        <f aca="false">SUMIFS('All Spins (Both)'!H2:H984,'All Spins (Both)'!E2:E984,A34,'All Spins (Both)'!A2:A984,1)</f>
        <v>1</v>
      </c>
      <c r="D34" s="11" t="n">
        <f aca="false">COUNTIFS('All Spins (Both)'!E2:E984,A34,'All Spins (Both)'!A2:A984,2,'All Spins (Both)'!I2:I984,FALSE())</f>
        <v>0</v>
      </c>
      <c r="E34" s="16" t="n">
        <f aca="false">SUMIFS('All Spins (Both)'!H2:H984,'All Spins (Both)'!E2:E984,A34,'All Spins (Both)'!A2:A984,2)</f>
        <v>0</v>
      </c>
      <c r="F34" s="11" t="n">
        <f aca="false">B34+D34</f>
        <v>1</v>
      </c>
      <c r="G34" s="15" t="n">
        <f aca="false">SUMIFS('All Spins (Both)'!F2:F984,'All Spins (Both)'!E2:E984,A34,'All Spins (Both)'!I2:I984,FALSE())</f>
        <v>2</v>
      </c>
      <c r="H34" s="15" t="n">
        <f aca="false">SUMIFS('All Spins (Both)'!G2:G984,'All Spins (Both)'!E2:E984,A34)</f>
        <v>3</v>
      </c>
      <c r="I34" s="16" t="n">
        <f aca="false">H34-G34</f>
        <v>1</v>
      </c>
      <c r="J34" s="11" t="str">
        <f aca="false">IF(AND(B34&gt;0,D34&gt;0),"BOTH","")</f>
        <v/>
      </c>
    </row>
    <row r="35" customFormat="false" ht="15" hidden="false" customHeight="false" outlineLevel="0" collapsed="false">
      <c r="A35" s="11" t="s">
        <v>296</v>
      </c>
      <c r="B35" s="11" t="n">
        <f aca="false">COUNTIFS('All Spins (Both)'!E2:E984,A35,'All Spins (Both)'!A2:A984,1,'All Spins (Both)'!I2:I984,FALSE())</f>
        <v>0</v>
      </c>
      <c r="C35" s="16" t="n">
        <f aca="false">SUMIFS('All Spins (Both)'!H2:H984,'All Spins (Both)'!E2:E984,A35,'All Spins (Both)'!A2:A984,1)</f>
        <v>0</v>
      </c>
      <c r="D35" s="11" t="n">
        <f aca="false">COUNTIFS('All Spins (Both)'!E2:E984,A35,'All Spins (Both)'!A2:A984,2,'All Spins (Both)'!I2:I984,FALSE())</f>
        <v>1</v>
      </c>
      <c r="E35" s="16" t="n">
        <f aca="false">SUMIFS('All Spins (Both)'!H2:H984,'All Spins (Both)'!E2:E984,A35,'All Spins (Both)'!A2:A984,2)</f>
        <v>1</v>
      </c>
      <c r="F35" s="11" t="n">
        <f aca="false">B35+D35</f>
        <v>1</v>
      </c>
      <c r="G35" s="15" t="n">
        <f aca="false">SUMIFS('All Spins (Both)'!F2:F984,'All Spins (Both)'!E2:E984,A35,'All Spins (Both)'!I2:I984,FALSE())</f>
        <v>2</v>
      </c>
      <c r="H35" s="15" t="n">
        <f aca="false">SUMIFS('All Spins (Both)'!G2:G984,'All Spins (Both)'!E2:E984,A35)</f>
        <v>3</v>
      </c>
      <c r="I35" s="16" t="n">
        <f aca="false">H35-G35</f>
        <v>1</v>
      </c>
      <c r="J35" s="11" t="str">
        <f aca="false">IF(AND(B35&gt;0,D35&gt;0),"BOTH","")</f>
        <v/>
      </c>
    </row>
    <row r="36" customFormat="false" ht="15" hidden="false" customHeight="false" outlineLevel="0" collapsed="false">
      <c r="A36" s="11" t="s">
        <v>297</v>
      </c>
      <c r="B36" s="11" t="n">
        <f aca="false">COUNTIFS('All Spins (Both)'!E2:E984,A36,'All Spins (Both)'!A2:A984,1,'All Spins (Both)'!I2:I984,FALSE())</f>
        <v>13</v>
      </c>
      <c r="C36" s="16" t="n">
        <f aca="false">SUMIFS('All Spins (Both)'!H2:H984,'All Spins (Both)'!E2:E984,A36,'All Spins (Both)'!A2:A984,1)</f>
        <v>-3147</v>
      </c>
      <c r="D36" s="11" t="n">
        <f aca="false">COUNTIFS('All Spins (Both)'!E2:E984,A36,'All Spins (Both)'!A2:A984,2,'All Spins (Both)'!I2:I984,FALSE())</f>
        <v>1</v>
      </c>
      <c r="E36" s="16" t="n">
        <f aca="false">SUMIFS('All Spins (Both)'!H2:H984,'All Spins (Both)'!E2:E984,A36,'All Spins (Both)'!A2:A984,2)</f>
        <v>1</v>
      </c>
      <c r="F36" s="11" t="n">
        <f aca="false">B36+D36</f>
        <v>14</v>
      </c>
      <c r="G36" s="15" t="n">
        <f aca="false">SUMIFS('All Spins (Both)'!F2:F984,'All Spins (Both)'!E2:E984,A36,'All Spins (Both)'!I2:I984,FALSE())</f>
        <v>4504</v>
      </c>
      <c r="H36" s="15" t="n">
        <f aca="false">SUMIFS('All Spins (Both)'!G2:G984,'All Spins (Both)'!E2:E984,A36)</f>
        <v>1358</v>
      </c>
      <c r="I36" s="16" t="n">
        <f aca="false">H36-G36</f>
        <v>-3146</v>
      </c>
      <c r="J36" s="11" t="str">
        <f aca="false">IF(AND(B36&gt;0,D36&gt;0),"BOTH","")</f>
        <v>BOTH</v>
      </c>
    </row>
    <row r="37" customFormat="false" ht="15" hidden="false" customHeight="false" outlineLevel="0" collapsed="false">
      <c r="A37" s="11" t="s">
        <v>228</v>
      </c>
      <c r="B37" s="11" t="n">
        <f aca="false">COUNTIFS('All Spins (Both)'!E2:E984,A37,'All Spins (Both)'!A2:A984,1,'All Spins (Both)'!I2:I984,FALSE())</f>
        <v>1</v>
      </c>
      <c r="C37" s="16" t="n">
        <f aca="false">SUMIFS('All Spins (Both)'!H2:H984,'All Spins (Both)'!E2:E984,A37,'All Spins (Both)'!A2:A984,1)</f>
        <v>0</v>
      </c>
      <c r="D37" s="11" t="n">
        <f aca="false">COUNTIFS('All Spins (Both)'!E2:E984,A37,'All Spins (Both)'!A2:A984,2,'All Spins (Both)'!I2:I984,FALSE())</f>
        <v>0</v>
      </c>
      <c r="E37" s="16" t="n">
        <f aca="false">SUMIFS('All Spins (Both)'!H2:H984,'All Spins (Both)'!E2:E984,A37,'All Spins (Both)'!A2:A984,2)</f>
        <v>0</v>
      </c>
      <c r="F37" s="11" t="n">
        <f aca="false">B37+D37</f>
        <v>1</v>
      </c>
      <c r="G37" s="15" t="n">
        <f aca="false">SUMIFS('All Spins (Both)'!F2:F984,'All Spins (Both)'!E2:E984,A37,'All Spins (Both)'!I2:I984,FALSE())</f>
        <v>3</v>
      </c>
      <c r="H37" s="15" t="n">
        <f aca="false">SUMIFS('All Spins (Both)'!G2:G984,'All Spins (Both)'!E2:E984,A37)</f>
        <v>3</v>
      </c>
      <c r="I37" s="16" t="n">
        <f aca="false">H37-G37</f>
        <v>0</v>
      </c>
      <c r="J37" s="11" t="str">
        <f aca="false">IF(AND(B37&gt;0,D37&gt;0),"BOTH","")</f>
        <v/>
      </c>
    </row>
    <row r="38" customFormat="false" ht="15" hidden="false" customHeight="false" outlineLevel="0" collapsed="false">
      <c r="A38" s="11" t="s">
        <v>295</v>
      </c>
      <c r="B38" s="11" t="n">
        <f aca="false">COUNTIFS('All Spins (Both)'!E2:E984,A38,'All Spins (Both)'!A2:A984,1,'All Spins (Both)'!I2:I984,FALSE())</f>
        <v>0</v>
      </c>
      <c r="C38" s="16" t="n">
        <f aca="false">SUMIFS('All Spins (Both)'!H2:H984,'All Spins (Both)'!E2:E984,A38,'All Spins (Both)'!A2:A984,1)</f>
        <v>0</v>
      </c>
      <c r="D38" s="11" t="n">
        <f aca="false">COUNTIFS('All Spins (Both)'!E2:E984,A38,'All Spins (Both)'!A2:A984,2,'All Spins (Both)'!I2:I984,FALSE())</f>
        <v>1</v>
      </c>
      <c r="E38" s="16" t="n">
        <f aca="false">SUMIFS('All Spins (Both)'!H2:H984,'All Spins (Both)'!E2:E984,A38,'All Spins (Both)'!A2:A984,2)</f>
        <v>0</v>
      </c>
      <c r="F38" s="11" t="n">
        <f aca="false">B38+D38</f>
        <v>1</v>
      </c>
      <c r="G38" s="15" t="n">
        <f aca="false">SUMIFS('All Spins (Both)'!F2:F984,'All Spins (Both)'!E2:E984,A38,'All Spins (Both)'!I2:I984,FALSE())</f>
        <v>3</v>
      </c>
      <c r="H38" s="15" t="n">
        <f aca="false">SUMIFS('All Spins (Both)'!G2:G984,'All Spins (Both)'!E2:E984,A38)</f>
        <v>3</v>
      </c>
      <c r="I38" s="16" t="n">
        <f aca="false">H38-G38</f>
        <v>0</v>
      </c>
      <c r="J38" s="11" t="str">
        <f aca="false">IF(AND(B38&gt;0,D38&gt;0),"BOTH","")</f>
        <v/>
      </c>
    </row>
    <row r="39" customFormat="false" ht="15" hidden="false" customHeight="false" outlineLevel="0" collapsed="false">
      <c r="A39" s="11" t="s">
        <v>229</v>
      </c>
      <c r="B39" s="11" t="n">
        <f aca="false">COUNTIFS('All Spins (Both)'!E2:E984,A39,'All Spins (Both)'!A2:A984,1,'All Spins (Both)'!I2:I984,FALSE())</f>
        <v>1</v>
      </c>
      <c r="C39" s="16" t="n">
        <f aca="false">SUMIFS('All Spins (Both)'!H2:H984,'All Spins (Both)'!E2:E984,A39,'All Spins (Both)'!A2:A984,1)</f>
        <v>-2</v>
      </c>
      <c r="D39" s="11" t="n">
        <f aca="false">COUNTIFS('All Spins (Both)'!E2:E984,A39,'All Spins (Both)'!A2:A984,2,'All Spins (Both)'!I2:I984,FALSE())</f>
        <v>0</v>
      </c>
      <c r="E39" s="16" t="n">
        <f aca="false">SUMIFS('All Spins (Both)'!H2:H984,'All Spins (Both)'!E2:E984,A39,'All Spins (Both)'!A2:A984,2)</f>
        <v>0</v>
      </c>
      <c r="F39" s="11" t="n">
        <f aca="false">B39+D39</f>
        <v>1</v>
      </c>
      <c r="G39" s="15" t="n">
        <f aca="false">SUMIFS('All Spins (Both)'!F2:F984,'All Spins (Both)'!E2:E984,A39,'All Spins (Both)'!I2:I984,FALSE())</f>
        <v>5</v>
      </c>
      <c r="H39" s="15" t="n">
        <f aca="false">SUMIFS('All Spins (Both)'!G2:G984,'All Spins (Both)'!E2:E984,A39)</f>
        <v>3</v>
      </c>
      <c r="I39" s="16" t="n">
        <f aca="false">H39-G39</f>
        <v>-2</v>
      </c>
      <c r="J39" s="11" t="str">
        <f aca="false">IF(AND(B39&gt;0,D39&gt;0),"BOTH","")</f>
        <v/>
      </c>
    </row>
    <row r="40" customFormat="false" ht="15" hidden="false" customHeight="false" outlineLevel="0" collapsed="false">
      <c r="A40" s="11" t="s">
        <v>191</v>
      </c>
      <c r="B40" s="11" t="n">
        <f aca="false">COUNTIFS('All Spins (Both)'!E2:E984,A40,'All Spins (Both)'!A2:A984,1,'All Spins (Both)'!I2:I984,FALSE())</f>
        <v>1</v>
      </c>
      <c r="C40" s="16" t="n">
        <f aca="false">SUMIFS('All Spins (Both)'!H2:H984,'All Spins (Both)'!E2:E984,A40,'All Spins (Both)'!A2:A984,1)</f>
        <v>-11.4</v>
      </c>
      <c r="D40" s="11" t="n">
        <f aca="false">COUNTIFS('All Spins (Both)'!E2:E984,A40,'All Spins (Both)'!A2:A984,2,'All Spins (Both)'!I2:I984,FALSE())</f>
        <v>0</v>
      </c>
      <c r="E40" s="16" t="n">
        <f aca="false">SUMIFS('All Spins (Both)'!H2:H984,'All Spins (Both)'!E2:E984,A40,'All Spins (Both)'!A2:A984,2)</f>
        <v>0</v>
      </c>
      <c r="F40" s="11" t="n">
        <f aca="false">B40+D40</f>
        <v>1</v>
      </c>
      <c r="G40" s="15" t="n">
        <f aca="false">SUMIFS('All Spins (Both)'!F2:F984,'All Spins (Both)'!E2:E984,A40,'All Spins (Both)'!I2:I984,FALSE())</f>
        <v>570</v>
      </c>
      <c r="H40" s="15" t="n">
        <f aca="false">SUMIFS('All Spins (Both)'!G2:G984,'All Spins (Both)'!E2:E984,A40)</f>
        <v>558.6</v>
      </c>
      <c r="I40" s="16" t="n">
        <f aca="false">H40-G40</f>
        <v>-11.4</v>
      </c>
      <c r="J40" s="11" t="str">
        <f aca="false">IF(AND(B40&gt;0,D40&gt;0),"BOTH","")</f>
        <v/>
      </c>
    </row>
    <row r="41" customFormat="false" ht="15" hidden="false" customHeight="false" outlineLevel="0" collapsed="false">
      <c r="A41" s="11" t="s">
        <v>292</v>
      </c>
      <c r="B41" s="11" t="n">
        <f aca="false">COUNTIFS('All Spins (Both)'!E2:E984,A41,'All Spins (Both)'!A2:A984,1,'All Spins (Both)'!I2:I984,FALSE())</f>
        <v>0</v>
      </c>
      <c r="C41" s="16" t="n">
        <f aca="false">SUMIFS('All Spins (Both)'!H2:H984,'All Spins (Both)'!E2:E984,A41,'All Spins (Both)'!A2:A984,1)</f>
        <v>0</v>
      </c>
      <c r="D41" s="11" t="n">
        <f aca="false">COUNTIFS('All Spins (Both)'!E2:E984,A41,'All Spins (Both)'!A2:A984,2,'All Spins (Both)'!I2:I984,FALSE())</f>
        <v>1</v>
      </c>
      <c r="E41" s="16" t="n">
        <f aca="false">SUMIFS('All Spins (Both)'!H2:H984,'All Spins (Both)'!E2:E984,A41,'All Spins (Both)'!A2:A984,2)</f>
        <v>-23</v>
      </c>
      <c r="F41" s="11" t="n">
        <f aca="false">B41+D41</f>
        <v>1</v>
      </c>
      <c r="G41" s="15" t="n">
        <f aca="false">SUMIFS('All Spins (Both)'!F2:F984,'All Spins (Both)'!E2:E984,A41,'All Spins (Both)'!I2:I984,FALSE())</f>
        <v>93</v>
      </c>
      <c r="H41" s="15" t="n">
        <f aca="false">SUMIFS('All Spins (Both)'!G2:G984,'All Spins (Both)'!E2:E984,A41)</f>
        <v>70</v>
      </c>
      <c r="I41" s="16" t="n">
        <f aca="false">H41-G41</f>
        <v>-23</v>
      </c>
      <c r="J41" s="11" t="str">
        <f aca="false">IF(AND(B41&gt;0,D41&gt;0),"BOTH","")</f>
        <v/>
      </c>
    </row>
    <row r="42" customFormat="false" ht="15" hidden="false" customHeight="false" outlineLevel="0" collapsed="false">
      <c r="A42" s="11" t="s">
        <v>224</v>
      </c>
      <c r="B42" s="11" t="n">
        <f aca="false">COUNTIFS('All Spins (Both)'!E2:E984,A42,'All Spins (Both)'!A2:A984,1,'All Spins (Both)'!I2:I984,FALSE())</f>
        <v>2</v>
      </c>
      <c r="C42" s="16" t="n">
        <f aca="false">SUMIFS('All Spins (Both)'!H2:H984,'All Spins (Both)'!E2:E984,A42,'All Spins (Both)'!A2:A984,1)</f>
        <v>-46</v>
      </c>
      <c r="D42" s="11" t="n">
        <f aca="false">COUNTIFS('All Spins (Both)'!E2:E984,A42,'All Spins (Both)'!A2:A984,2,'All Spins (Both)'!I2:I984,FALSE())</f>
        <v>0</v>
      </c>
      <c r="E42" s="16" t="n">
        <f aca="false">SUMIFS('All Spins (Both)'!H2:H984,'All Spins (Both)'!E2:E984,A42,'All Spins (Both)'!A2:A984,2)</f>
        <v>0</v>
      </c>
      <c r="F42" s="11" t="n">
        <f aca="false">B42+D42</f>
        <v>2</v>
      </c>
      <c r="G42" s="15" t="n">
        <f aca="false">SUMIFS('All Spins (Both)'!F2:F984,'All Spins (Both)'!E2:E984,A42,'All Spins (Both)'!I2:I984,FALSE())</f>
        <v>52</v>
      </c>
      <c r="H42" s="15" t="n">
        <f aca="false">SUMIFS('All Spins (Both)'!G2:G984,'All Spins (Both)'!E2:E984,A42)</f>
        <v>6</v>
      </c>
      <c r="I42" s="16" t="n">
        <f aca="false">H42-G42</f>
        <v>-46</v>
      </c>
      <c r="J42" s="11" t="str">
        <f aca="false">IF(AND(B42&gt;0,D42&gt;0),"BOTH","")</f>
        <v/>
      </c>
    </row>
    <row r="43" customFormat="false" ht="15" hidden="false" customHeight="false" outlineLevel="0" collapsed="false">
      <c r="A43" s="11" t="s">
        <v>144</v>
      </c>
      <c r="B43" s="11" t="n">
        <f aca="false">COUNTIFS('All Spins (Both)'!E2:E984,A43,'All Spins (Both)'!A2:A984,1,'All Spins (Both)'!I2:I984,FALSE())</f>
        <v>1</v>
      </c>
      <c r="C43" s="16" t="n">
        <f aca="false">SUMIFS('All Spins (Both)'!H2:H984,'All Spins (Both)'!E2:E984,A43,'All Spins (Both)'!A2:A984,1)</f>
        <v>-54</v>
      </c>
      <c r="D43" s="11" t="n">
        <f aca="false">COUNTIFS('All Spins (Both)'!E2:E984,A43,'All Spins (Both)'!A2:A984,2,'All Spins (Both)'!I2:I984,FALSE())</f>
        <v>0</v>
      </c>
      <c r="E43" s="16" t="n">
        <f aca="false">SUMIFS('All Spins (Both)'!H2:H984,'All Spins (Both)'!E2:E984,A43,'All Spins (Both)'!A2:A984,2)</f>
        <v>0</v>
      </c>
      <c r="F43" s="11" t="n">
        <f aca="false">B43+D43</f>
        <v>1</v>
      </c>
      <c r="G43" s="15" t="n">
        <f aca="false">SUMIFS('All Spins (Both)'!F2:F984,'All Spins (Both)'!E2:E984,A43,'All Spins (Both)'!I2:I984,FALSE())</f>
        <v>484</v>
      </c>
      <c r="H43" s="15" t="n">
        <f aca="false">SUMIFS('All Spins (Both)'!G2:G984,'All Spins (Both)'!E2:E984,A43)</f>
        <v>430</v>
      </c>
      <c r="I43" s="16" t="n">
        <f aca="false">H43-G43</f>
        <v>-54</v>
      </c>
      <c r="J43" s="11" t="str">
        <f aca="false">IF(AND(B43&gt;0,D43&gt;0),"BOTH","")</f>
        <v/>
      </c>
    </row>
    <row r="44" customFormat="false" ht="15" hidden="false" customHeight="false" outlineLevel="0" collapsed="false">
      <c r="A44" s="11" t="s">
        <v>276</v>
      </c>
      <c r="B44" s="11" t="n">
        <f aca="false">COUNTIFS('All Spins (Both)'!E2:E984,A44,'All Spins (Both)'!A2:A984,1,'All Spins (Both)'!I2:I984,FALSE())</f>
        <v>0</v>
      </c>
      <c r="C44" s="16" t="n">
        <f aca="false">SUMIFS('All Spins (Both)'!H2:H984,'All Spins (Both)'!E2:E984,A44,'All Spins (Both)'!A2:A984,1)</f>
        <v>0</v>
      </c>
      <c r="D44" s="11" t="n">
        <f aca="false">COUNTIFS('All Spins (Both)'!E2:E984,A44,'All Spins (Both)'!A2:A984,2,'All Spins (Both)'!I2:I984,FALSE())</f>
        <v>1</v>
      </c>
      <c r="E44" s="16" t="n">
        <f aca="false">SUMIFS('All Spins (Both)'!H2:H984,'All Spins (Both)'!E2:E984,A44,'All Spins (Both)'!A2:A984,2)</f>
        <v>-65</v>
      </c>
      <c r="F44" s="11" t="n">
        <f aca="false">B44+D44</f>
        <v>1</v>
      </c>
      <c r="G44" s="15" t="n">
        <f aca="false">SUMIFS('All Spins (Both)'!F2:F984,'All Spins (Both)'!E2:E984,A44,'All Spins (Both)'!I2:I984,FALSE())</f>
        <v>68</v>
      </c>
      <c r="H44" s="15" t="n">
        <f aca="false">SUMIFS('All Spins (Both)'!G2:G984,'All Spins (Both)'!E2:E984,A44)</f>
        <v>3</v>
      </c>
      <c r="I44" s="16" t="n">
        <f aca="false">H44-G44</f>
        <v>-65</v>
      </c>
      <c r="J44" s="11" t="str">
        <f aca="false">IF(AND(B44&gt;0,D44&gt;0),"BOTH","")</f>
        <v/>
      </c>
    </row>
    <row r="45" customFormat="false" ht="15" hidden="false" customHeight="false" outlineLevel="0" collapsed="false">
      <c r="A45" s="11" t="s">
        <v>293</v>
      </c>
      <c r="B45" s="11" t="n">
        <f aca="false">COUNTIFS('All Spins (Both)'!E2:E984,A45,'All Spins (Both)'!A2:A984,1,'All Spins (Both)'!I2:I984,FALSE())</f>
        <v>0</v>
      </c>
      <c r="C45" s="16" t="n">
        <f aca="false">SUMIFS('All Spins (Both)'!H2:H984,'All Spins (Both)'!E2:E984,A45,'All Spins (Both)'!A2:A984,1)</f>
        <v>0</v>
      </c>
      <c r="D45" s="11" t="n">
        <f aca="false">COUNTIFS('All Spins (Both)'!E2:E984,A45,'All Spins (Both)'!A2:A984,2,'All Spins (Both)'!I2:I984,FALSE())</f>
        <v>1</v>
      </c>
      <c r="E45" s="16" t="n">
        <f aca="false">SUMIFS('All Spins (Both)'!H2:H984,'All Spins (Both)'!E2:E984,A45,'All Spins (Both)'!A2:A984,2)</f>
        <v>-87</v>
      </c>
      <c r="F45" s="11" t="n">
        <f aca="false">B45+D45</f>
        <v>1</v>
      </c>
      <c r="G45" s="15" t="n">
        <f aca="false">SUMIFS('All Spins (Both)'!F2:F984,'All Spins (Both)'!E2:E984,A45,'All Spins (Both)'!I2:I984,FALSE())</f>
        <v>90</v>
      </c>
      <c r="H45" s="15" t="n">
        <f aca="false">SUMIFS('All Spins (Both)'!G2:G984,'All Spins (Both)'!E2:E984,A45)</f>
        <v>3</v>
      </c>
      <c r="I45" s="16" t="n">
        <f aca="false">H45-G45</f>
        <v>-87</v>
      </c>
      <c r="J45" s="11" t="str">
        <f aca="false">IF(AND(B45&gt;0,D45&gt;0),"BOTH","")</f>
        <v/>
      </c>
    </row>
    <row r="46" customFormat="false" ht="15" hidden="false" customHeight="false" outlineLevel="0" collapsed="false">
      <c r="A46" s="11" t="s">
        <v>265</v>
      </c>
      <c r="B46" s="11" t="n">
        <f aca="false">COUNTIFS('All Spins (Both)'!E2:E984,A46,'All Spins (Both)'!A2:A984,1,'All Spins (Both)'!I2:I984,FALSE())</f>
        <v>0</v>
      </c>
      <c r="C46" s="16" t="n">
        <f aca="false">SUMIFS('All Spins (Both)'!H2:H984,'All Spins (Both)'!E2:E984,A46,'All Spins (Both)'!A2:A984,1)</f>
        <v>0</v>
      </c>
      <c r="D46" s="11" t="n">
        <f aca="false">COUNTIFS('All Spins (Both)'!E2:E984,A46,'All Spins (Both)'!A2:A984,2,'All Spins (Both)'!I2:I984,FALSE())</f>
        <v>1</v>
      </c>
      <c r="E46" s="16" t="n">
        <f aca="false">SUMIFS('All Spins (Both)'!H2:H984,'All Spins (Both)'!E2:E984,A46,'All Spins (Both)'!A2:A984,2)</f>
        <v>-111</v>
      </c>
      <c r="F46" s="11" t="n">
        <f aca="false">B46+D46</f>
        <v>1</v>
      </c>
      <c r="G46" s="15" t="n">
        <f aca="false">SUMIFS('All Spins (Both)'!F2:F984,'All Spins (Both)'!E2:E984,A46,'All Spins (Both)'!I2:I984,FALSE())</f>
        <v>241</v>
      </c>
      <c r="H46" s="15" t="n">
        <f aca="false">SUMIFS('All Spins (Both)'!G2:G984,'All Spins (Both)'!E2:E984,A46)</f>
        <v>130</v>
      </c>
      <c r="I46" s="16" t="n">
        <f aca="false">H46-G46</f>
        <v>-111</v>
      </c>
      <c r="J46" s="11" t="str">
        <f aca="false">IF(AND(B46&gt;0,D46&gt;0),"BOTH","")</f>
        <v/>
      </c>
    </row>
    <row r="47" customFormat="false" ht="15" hidden="false" customHeight="false" outlineLevel="0" collapsed="false">
      <c r="A47" s="11" t="s">
        <v>173</v>
      </c>
      <c r="B47" s="11" t="n">
        <f aca="false">COUNTIFS('All Spins (Both)'!E2:E984,A47,'All Spins (Both)'!A2:A984,1,'All Spins (Both)'!I2:I984,FALSE())</f>
        <v>2</v>
      </c>
      <c r="C47" s="16" t="n">
        <f aca="false">SUMIFS('All Spins (Both)'!H2:H984,'All Spins (Both)'!E2:E984,A47,'All Spins (Both)'!A2:A984,1)</f>
        <v>-117</v>
      </c>
      <c r="D47" s="11" t="n">
        <f aca="false">COUNTIFS('All Spins (Both)'!E2:E984,A47,'All Spins (Both)'!A2:A984,2,'All Spins (Both)'!I2:I984,FALSE())</f>
        <v>0</v>
      </c>
      <c r="E47" s="16" t="n">
        <f aca="false">SUMIFS('All Spins (Both)'!H2:H984,'All Spins (Both)'!E2:E984,A47,'All Spins (Both)'!A2:A984,2)</f>
        <v>0</v>
      </c>
      <c r="F47" s="11" t="n">
        <f aca="false">B47+D47</f>
        <v>2</v>
      </c>
      <c r="G47" s="15" t="n">
        <f aca="false">SUMIFS('All Spins (Both)'!F2:F984,'All Spins (Both)'!E2:E984,A47,'All Spins (Both)'!I2:I984,FALSE())</f>
        <v>670</v>
      </c>
      <c r="H47" s="15" t="n">
        <f aca="false">SUMIFS('All Spins (Both)'!G2:G984,'All Spins (Both)'!E2:E984,A47)</f>
        <v>553</v>
      </c>
      <c r="I47" s="16" t="n">
        <f aca="false">H47-G47</f>
        <v>-117</v>
      </c>
      <c r="J47" s="11" t="str">
        <f aca="false">IF(AND(B47&gt;0,D47&gt;0),"BOTH","")</f>
        <v/>
      </c>
    </row>
    <row r="48" customFormat="false" ht="15" hidden="false" customHeight="false" outlineLevel="0" collapsed="false">
      <c r="A48" s="11" t="s">
        <v>222</v>
      </c>
      <c r="B48" s="11" t="n">
        <f aca="false">COUNTIFS('All Spins (Both)'!E2:E984,A48,'All Spins (Both)'!A2:A984,1,'All Spins (Both)'!I2:I984,FALSE())</f>
        <v>1</v>
      </c>
      <c r="C48" s="16" t="n">
        <f aca="false">SUMIFS('All Spins (Both)'!H2:H984,'All Spins (Both)'!E2:E984,A48,'All Spins (Both)'!A2:A984,1)</f>
        <v>-119</v>
      </c>
      <c r="D48" s="11" t="n">
        <f aca="false">COUNTIFS('All Spins (Both)'!E2:E984,A48,'All Spins (Both)'!A2:A984,2,'All Spins (Both)'!I2:I984,FALSE())</f>
        <v>0</v>
      </c>
      <c r="E48" s="16" t="n">
        <f aca="false">SUMIFS('All Spins (Both)'!H2:H984,'All Spins (Both)'!E2:E984,A48,'All Spins (Both)'!A2:A984,2)</f>
        <v>0</v>
      </c>
      <c r="F48" s="11" t="n">
        <f aca="false">B48+D48</f>
        <v>1</v>
      </c>
      <c r="G48" s="15" t="n">
        <f aca="false">SUMIFS('All Spins (Both)'!F2:F984,'All Spins (Both)'!E2:E984,A48,'All Spins (Both)'!I2:I984,FALSE())</f>
        <v>122</v>
      </c>
      <c r="H48" s="15" t="n">
        <f aca="false">SUMIFS('All Spins (Both)'!G2:G984,'All Spins (Both)'!E2:E984,A48)</f>
        <v>3</v>
      </c>
      <c r="I48" s="16" t="n">
        <f aca="false">H48-G48</f>
        <v>-119</v>
      </c>
      <c r="J48" s="11" t="str">
        <f aca="false">IF(AND(B48&gt;0,D48&gt;0),"BOTH","")</f>
        <v/>
      </c>
    </row>
    <row r="49" customFormat="false" ht="15" hidden="false" customHeight="false" outlineLevel="0" collapsed="false">
      <c r="A49" s="11" t="s">
        <v>283</v>
      </c>
      <c r="B49" s="11" t="n">
        <f aca="false">COUNTIFS('All Spins (Both)'!E2:E984,A49,'All Spins (Both)'!A2:A984,1,'All Spins (Both)'!I2:I984,FALSE())</f>
        <v>0</v>
      </c>
      <c r="C49" s="16" t="n">
        <f aca="false">SUMIFS('All Spins (Both)'!H2:H984,'All Spins (Both)'!E2:E984,A49,'All Spins (Both)'!A2:A984,1)</f>
        <v>0</v>
      </c>
      <c r="D49" s="11" t="n">
        <f aca="false">COUNTIFS('All Spins (Both)'!E2:E984,A49,'All Spins (Both)'!A2:A984,2,'All Spins (Both)'!I2:I984,FALSE())</f>
        <v>5</v>
      </c>
      <c r="E49" s="16" t="n">
        <f aca="false">SUMIFS('All Spins (Both)'!H2:H984,'All Spins (Both)'!E2:E984,A49,'All Spins (Both)'!A2:A984,2)</f>
        <v>-122</v>
      </c>
      <c r="F49" s="11" t="n">
        <f aca="false">B49+D49</f>
        <v>5</v>
      </c>
      <c r="G49" s="15" t="n">
        <f aca="false">SUMIFS('All Spins (Both)'!F2:F984,'All Spins (Both)'!E2:E984,A49,'All Spins (Both)'!I2:I984,FALSE())</f>
        <v>1564</v>
      </c>
      <c r="H49" s="15" t="n">
        <f aca="false">SUMIFS('All Spins (Both)'!G2:G984,'All Spins (Both)'!E2:E984,A49)</f>
        <v>1442</v>
      </c>
      <c r="I49" s="16" t="n">
        <f aca="false">H49-G49</f>
        <v>-122</v>
      </c>
      <c r="J49" s="11" t="str">
        <f aca="false">IF(AND(B49&gt;0,D49&gt;0),"BOTH","")</f>
        <v/>
      </c>
    </row>
    <row r="50" customFormat="false" ht="15" hidden="false" customHeight="false" outlineLevel="0" collapsed="false">
      <c r="A50" s="11" t="s">
        <v>254</v>
      </c>
      <c r="B50" s="11" t="n">
        <f aca="false">COUNTIFS('All Spins (Both)'!E2:E984,A50,'All Spins (Both)'!A2:A984,1,'All Spins (Both)'!I2:I984,FALSE())</f>
        <v>0</v>
      </c>
      <c r="C50" s="16" t="n">
        <f aca="false">SUMIFS('All Spins (Both)'!H2:H984,'All Spins (Both)'!E2:E984,A50,'All Spins (Both)'!A2:A984,1)</f>
        <v>0</v>
      </c>
      <c r="D50" s="11" t="n">
        <f aca="false">COUNTIFS('All Spins (Both)'!E2:E984,A50,'All Spins (Both)'!A2:A984,2,'All Spins (Both)'!I2:I984,FALSE())</f>
        <v>1</v>
      </c>
      <c r="E50" s="16" t="n">
        <f aca="false">SUMIFS('All Spins (Both)'!H2:H984,'All Spins (Both)'!E2:E984,A50,'All Spins (Both)'!A2:A984,2)</f>
        <v>-137</v>
      </c>
      <c r="F50" s="11" t="n">
        <f aca="false">B50+D50</f>
        <v>1</v>
      </c>
      <c r="G50" s="15" t="n">
        <f aca="false">SUMIFS('All Spins (Both)'!F2:F984,'All Spins (Both)'!E2:E984,A50,'All Spins (Both)'!I2:I984,FALSE())</f>
        <v>140</v>
      </c>
      <c r="H50" s="15" t="n">
        <f aca="false">SUMIFS('All Spins (Both)'!G2:G984,'All Spins (Both)'!E2:E984,A50)</f>
        <v>3</v>
      </c>
      <c r="I50" s="16" t="n">
        <f aca="false">H50-G50</f>
        <v>-137</v>
      </c>
      <c r="J50" s="11" t="str">
        <f aca="false">IF(AND(B50&gt;0,D50&gt;0),"BOTH","")</f>
        <v/>
      </c>
    </row>
    <row r="51" customFormat="false" ht="15" hidden="false" customHeight="false" outlineLevel="0" collapsed="false">
      <c r="A51" s="11" t="s">
        <v>267</v>
      </c>
      <c r="B51" s="11" t="n">
        <f aca="false">COUNTIFS('All Spins (Both)'!E2:E984,A51,'All Spins (Both)'!A2:A984,1,'All Spins (Both)'!I2:I984,FALSE())</f>
        <v>0</v>
      </c>
      <c r="C51" s="16" t="n">
        <f aca="false">SUMIFS('All Spins (Both)'!H2:H984,'All Spins (Both)'!E2:E984,A51,'All Spins (Both)'!A2:A984,1)</f>
        <v>0</v>
      </c>
      <c r="D51" s="11" t="n">
        <f aca="false">COUNTIFS('All Spins (Both)'!E2:E984,A51,'All Spins (Both)'!A2:A984,2,'All Spins (Both)'!I2:I984,FALSE())</f>
        <v>1</v>
      </c>
      <c r="E51" s="16" t="n">
        <f aca="false">SUMIFS('All Spins (Both)'!H2:H984,'All Spins (Both)'!E2:E984,A51,'All Spins (Both)'!A2:A984,2)</f>
        <v>-144</v>
      </c>
      <c r="F51" s="11" t="n">
        <f aca="false">B51+D51</f>
        <v>1</v>
      </c>
      <c r="G51" s="15" t="n">
        <f aca="false">SUMIFS('All Spins (Both)'!F2:F984,'All Spins (Both)'!E2:E984,A51,'All Spins (Both)'!I2:I984,FALSE())</f>
        <v>214</v>
      </c>
      <c r="H51" s="15" t="n">
        <f aca="false">SUMIFS('All Spins (Both)'!G2:G984,'All Spins (Both)'!E2:E984,A51)</f>
        <v>70</v>
      </c>
      <c r="I51" s="16" t="n">
        <f aca="false">H51-G51</f>
        <v>-144</v>
      </c>
      <c r="J51" s="11" t="str">
        <f aca="false">IF(AND(B51&gt;0,D51&gt;0),"BOTH","")</f>
        <v/>
      </c>
    </row>
    <row r="52" customFormat="false" ht="15" hidden="false" customHeight="false" outlineLevel="0" collapsed="false">
      <c r="A52" s="11" t="s">
        <v>171</v>
      </c>
      <c r="B52" s="11" t="n">
        <f aca="false">COUNTIFS('All Spins (Both)'!E2:E984,A52,'All Spins (Both)'!A2:A984,1,'All Spins (Both)'!I2:I984,FALSE())</f>
        <v>1</v>
      </c>
      <c r="C52" s="16" t="n">
        <f aca="false">SUMIFS('All Spins (Both)'!H2:H984,'All Spins (Both)'!E2:E984,A52,'All Spins (Both)'!A2:A984,1)</f>
        <v>-147</v>
      </c>
      <c r="D52" s="11" t="n">
        <f aca="false">COUNTIFS('All Spins (Both)'!E2:E984,A52,'All Spins (Both)'!A2:A984,2,'All Spins (Both)'!I2:I984,FALSE())</f>
        <v>0</v>
      </c>
      <c r="E52" s="16" t="n">
        <f aca="false">SUMIFS('All Spins (Both)'!H2:H984,'All Spins (Both)'!E2:E984,A52,'All Spins (Both)'!A2:A984,2)</f>
        <v>0</v>
      </c>
      <c r="F52" s="11" t="n">
        <f aca="false">B52+D52</f>
        <v>1</v>
      </c>
      <c r="G52" s="15" t="n">
        <f aca="false">SUMIFS('All Spins (Both)'!F2:F984,'All Spins (Both)'!E2:E984,A52,'All Spins (Both)'!I2:I984,FALSE())</f>
        <v>150</v>
      </c>
      <c r="H52" s="15" t="n">
        <f aca="false">SUMIFS('All Spins (Both)'!G2:G984,'All Spins (Both)'!E2:E984,A52)</f>
        <v>3</v>
      </c>
      <c r="I52" s="16" t="n">
        <f aca="false">H52-G52</f>
        <v>-147</v>
      </c>
      <c r="J52" s="11" t="str">
        <f aca="false">IF(AND(B52&gt;0,D52&gt;0),"BOTH","")</f>
        <v/>
      </c>
    </row>
    <row r="53" customFormat="false" ht="15" hidden="false" customHeight="false" outlineLevel="0" collapsed="false">
      <c r="A53" s="11" t="s">
        <v>266</v>
      </c>
      <c r="B53" s="11" t="n">
        <f aca="false">COUNTIFS('All Spins (Both)'!E2:E984,A53,'All Spins (Both)'!A2:A984,1,'All Spins (Both)'!I2:I984,FALSE())</f>
        <v>0</v>
      </c>
      <c r="C53" s="16" t="n">
        <f aca="false">SUMIFS('All Spins (Both)'!H2:H984,'All Spins (Both)'!E2:E984,A53,'All Spins (Both)'!A2:A984,1)</f>
        <v>0</v>
      </c>
      <c r="D53" s="11" t="n">
        <f aca="false">COUNTIFS('All Spins (Both)'!E2:E984,A53,'All Spins (Both)'!A2:A984,2,'All Spins (Both)'!I2:I984,FALSE())</f>
        <v>1</v>
      </c>
      <c r="E53" s="16" t="n">
        <f aca="false">SUMIFS('All Spins (Both)'!H2:H984,'All Spins (Both)'!E2:E984,A53,'All Spins (Both)'!A2:A984,2)</f>
        <v>-155</v>
      </c>
      <c r="F53" s="11" t="n">
        <f aca="false">B53+D53</f>
        <v>1</v>
      </c>
      <c r="G53" s="15" t="n">
        <f aca="false">SUMIFS('All Spins (Both)'!F2:F984,'All Spins (Both)'!E2:E984,A53,'All Spins (Both)'!I2:I984,FALSE())</f>
        <v>285</v>
      </c>
      <c r="H53" s="15" t="n">
        <f aca="false">SUMIFS('All Spins (Both)'!G2:G984,'All Spins (Both)'!E2:E984,A53)</f>
        <v>130</v>
      </c>
      <c r="I53" s="16" t="n">
        <f aca="false">H53-G53</f>
        <v>-155</v>
      </c>
      <c r="J53" s="11" t="str">
        <f aca="false">IF(AND(B53&gt;0,D53&gt;0),"BOTH","")</f>
        <v/>
      </c>
    </row>
    <row r="54" customFormat="false" ht="15" hidden="false" customHeight="false" outlineLevel="0" collapsed="false">
      <c r="A54" s="11" t="s">
        <v>246</v>
      </c>
      <c r="B54" s="11" t="n">
        <f aca="false">COUNTIFS('All Spins (Both)'!E2:E984,A54,'All Spins (Both)'!A2:A984,1,'All Spins (Both)'!I2:I984,FALSE())</f>
        <v>0</v>
      </c>
      <c r="C54" s="16" t="n">
        <f aca="false">SUMIFS('All Spins (Both)'!H2:H984,'All Spins (Both)'!E2:E984,A54,'All Spins (Both)'!A2:A984,1)</f>
        <v>0</v>
      </c>
      <c r="D54" s="11" t="n">
        <f aca="false">COUNTIFS('All Spins (Both)'!E2:E984,A54,'All Spins (Both)'!A2:A984,2,'All Spins (Both)'!I2:I984,FALSE())</f>
        <v>1</v>
      </c>
      <c r="E54" s="16" t="n">
        <f aca="false">SUMIFS('All Spins (Both)'!H2:H984,'All Spins (Both)'!E2:E984,A54,'All Spins (Both)'!A2:A984,2)</f>
        <v>-162</v>
      </c>
      <c r="F54" s="11" t="n">
        <f aca="false">B54+D54</f>
        <v>1</v>
      </c>
      <c r="G54" s="15" t="n">
        <f aca="false">SUMIFS('All Spins (Both)'!F2:F984,'All Spins (Both)'!E2:E984,A54,'All Spins (Both)'!I2:I984,FALSE())</f>
        <v>165</v>
      </c>
      <c r="H54" s="15" t="n">
        <f aca="false">SUMIFS('All Spins (Both)'!G2:G984,'All Spins (Both)'!E2:E984,A54)</f>
        <v>3</v>
      </c>
      <c r="I54" s="16" t="n">
        <f aca="false">H54-G54</f>
        <v>-162</v>
      </c>
      <c r="J54" s="11" t="str">
        <f aca="false">IF(AND(B54&gt;0,D54&gt;0),"BOTH","")</f>
        <v/>
      </c>
    </row>
    <row r="55" customFormat="false" ht="15" hidden="false" customHeight="false" outlineLevel="0" collapsed="false">
      <c r="A55" s="11" t="s">
        <v>260</v>
      </c>
      <c r="B55" s="11" t="n">
        <f aca="false">COUNTIFS('All Spins (Both)'!E2:E984,A55,'All Spins (Both)'!A2:A984,1,'All Spins (Both)'!I2:I984,FALSE())</f>
        <v>0</v>
      </c>
      <c r="C55" s="16" t="n">
        <f aca="false">SUMIFS('All Spins (Both)'!H2:H984,'All Spins (Both)'!E2:E984,A55,'All Spins (Both)'!A2:A984,1)</f>
        <v>0</v>
      </c>
      <c r="D55" s="11" t="n">
        <f aca="false">COUNTIFS('All Spins (Both)'!E2:E984,A55,'All Spins (Both)'!A2:A984,2,'All Spins (Both)'!I2:I984,FALSE())</f>
        <v>2</v>
      </c>
      <c r="E55" s="16" t="n">
        <f aca="false">SUMIFS('All Spins (Both)'!H2:H984,'All Spins (Both)'!E2:E984,A55,'All Spins (Both)'!A2:A984,2)</f>
        <v>-164</v>
      </c>
      <c r="F55" s="11" t="n">
        <f aca="false">B55+D55</f>
        <v>2</v>
      </c>
      <c r="G55" s="15" t="n">
        <f aca="false">SUMIFS('All Spins (Both)'!F2:F984,'All Spins (Both)'!E2:E984,A55,'All Spins (Both)'!I2:I984,FALSE())</f>
        <v>304</v>
      </c>
      <c r="H55" s="15" t="n">
        <f aca="false">SUMIFS('All Spins (Both)'!G2:G984,'All Spins (Both)'!E2:E984,A55)</f>
        <v>140</v>
      </c>
      <c r="I55" s="16" t="n">
        <f aca="false">H55-G55</f>
        <v>-164</v>
      </c>
      <c r="J55" s="11" t="str">
        <f aca="false">IF(AND(B55&gt;0,D55&gt;0),"BOTH","")</f>
        <v/>
      </c>
    </row>
    <row r="56" customFormat="false" ht="15" hidden="false" customHeight="false" outlineLevel="0" collapsed="false">
      <c r="A56" s="11" t="s">
        <v>196</v>
      </c>
      <c r="B56" s="11" t="n">
        <f aca="false">COUNTIFS('All Spins (Both)'!E2:E984,A56,'All Spins (Both)'!A2:A984,1,'All Spins (Both)'!I2:I984,FALSE())</f>
        <v>3</v>
      </c>
      <c r="C56" s="16" t="n">
        <f aca="false">SUMIFS('All Spins (Both)'!H2:H984,'All Spins (Both)'!E2:E984,A56,'All Spins (Both)'!A2:A984,1)</f>
        <v>-166.5</v>
      </c>
      <c r="D56" s="11" t="n">
        <f aca="false">COUNTIFS('All Spins (Both)'!E2:E984,A56,'All Spins (Both)'!A2:A984,2,'All Spins (Both)'!I2:I984,FALSE())</f>
        <v>0</v>
      </c>
      <c r="E56" s="16" t="n">
        <f aca="false">SUMIFS('All Spins (Both)'!H2:H984,'All Spins (Both)'!E2:E984,A56,'All Spins (Both)'!A2:A984,2)</f>
        <v>0</v>
      </c>
      <c r="F56" s="11" t="n">
        <f aca="false">B56+D56</f>
        <v>3</v>
      </c>
      <c r="G56" s="15" t="n">
        <f aca="false">SUMIFS('All Spins (Both)'!F2:F984,'All Spins (Both)'!E2:E984,A56,'All Spins (Both)'!I2:I984,FALSE())</f>
        <v>594</v>
      </c>
      <c r="H56" s="15" t="n">
        <f aca="false">SUMIFS('All Spins (Both)'!G2:G984,'All Spins (Both)'!E2:E984,A56)</f>
        <v>427.5</v>
      </c>
      <c r="I56" s="16" t="n">
        <f aca="false">H56-G56</f>
        <v>-166.5</v>
      </c>
      <c r="J56" s="11" t="str">
        <f aca="false">IF(AND(B56&gt;0,D56&gt;0),"BOTH","")</f>
        <v/>
      </c>
    </row>
    <row r="57" customFormat="false" ht="15" hidden="false" customHeight="false" outlineLevel="0" collapsed="false">
      <c r="A57" s="11" t="s">
        <v>244</v>
      </c>
      <c r="B57" s="11" t="n">
        <f aca="false">COUNTIFS('All Spins (Both)'!E2:E984,A57,'All Spins (Both)'!A2:A984,1,'All Spins (Both)'!I2:I984,FALSE())</f>
        <v>0</v>
      </c>
      <c r="C57" s="16" t="n">
        <f aca="false">SUMIFS('All Spins (Both)'!H2:H984,'All Spins (Both)'!E2:E984,A57,'All Spins (Both)'!A2:A984,1)</f>
        <v>0</v>
      </c>
      <c r="D57" s="11" t="n">
        <f aca="false">COUNTIFS('All Spins (Both)'!E2:E984,A57,'All Spins (Both)'!A2:A984,2,'All Spins (Both)'!I2:I984,FALSE())</f>
        <v>1</v>
      </c>
      <c r="E57" s="16" t="n">
        <f aca="false">SUMIFS('All Spins (Both)'!H2:H984,'All Spins (Both)'!E2:E984,A57,'All Spins (Both)'!A2:A984,2)</f>
        <v>-167</v>
      </c>
      <c r="F57" s="11" t="n">
        <f aca="false">B57+D57</f>
        <v>1</v>
      </c>
      <c r="G57" s="15" t="n">
        <f aca="false">SUMIFS('All Spins (Both)'!F2:F984,'All Spins (Both)'!E2:E984,A57,'All Spins (Both)'!I2:I984,FALSE())</f>
        <v>170</v>
      </c>
      <c r="H57" s="15" t="n">
        <f aca="false">SUMIFS('All Spins (Both)'!G2:G984,'All Spins (Both)'!E2:E984,A57)</f>
        <v>3</v>
      </c>
      <c r="I57" s="16" t="n">
        <f aca="false">H57-G57</f>
        <v>-167</v>
      </c>
      <c r="J57" s="11" t="str">
        <f aca="false">IF(AND(B57&gt;0,D57&gt;0),"BOTH","")</f>
        <v/>
      </c>
    </row>
    <row r="58" customFormat="false" ht="15" hidden="false" customHeight="false" outlineLevel="0" collapsed="false">
      <c r="A58" s="11" t="s">
        <v>257</v>
      </c>
      <c r="B58" s="11" t="n">
        <f aca="false">COUNTIFS('All Spins (Both)'!E2:E984,A58,'All Spins (Both)'!A2:A984,1,'All Spins (Both)'!I2:I984,FALSE())</f>
        <v>0</v>
      </c>
      <c r="C58" s="16" t="n">
        <f aca="false">SUMIFS('All Spins (Both)'!H2:H984,'All Spins (Both)'!E2:E984,A58,'All Spins (Both)'!A2:A984,1)</f>
        <v>0</v>
      </c>
      <c r="D58" s="11" t="n">
        <f aca="false">COUNTIFS('All Spins (Both)'!E2:E984,A58,'All Spins (Both)'!A2:A984,2,'All Spins (Both)'!I2:I984,FALSE())</f>
        <v>1</v>
      </c>
      <c r="E58" s="16" t="n">
        <f aca="false">SUMIFS('All Spins (Both)'!H2:H984,'All Spins (Both)'!E2:E984,A58,'All Spins (Both)'!A2:A984,2)</f>
        <v>-172</v>
      </c>
      <c r="F58" s="11" t="n">
        <f aca="false">B58+D58</f>
        <v>1</v>
      </c>
      <c r="G58" s="15" t="n">
        <f aca="false">SUMIFS('All Spins (Both)'!F2:F984,'All Spins (Both)'!E2:E984,A58,'All Spins (Both)'!I2:I984,FALSE())</f>
        <v>175</v>
      </c>
      <c r="H58" s="15" t="n">
        <f aca="false">SUMIFS('All Spins (Both)'!G2:G984,'All Spins (Both)'!E2:E984,A58)</f>
        <v>3</v>
      </c>
      <c r="I58" s="16" t="n">
        <f aca="false">H58-G58</f>
        <v>-172</v>
      </c>
      <c r="J58" s="11" t="str">
        <f aca="false">IF(AND(B58&gt;0,D58&gt;0),"BOTH","")</f>
        <v/>
      </c>
    </row>
    <row r="59" customFormat="false" ht="15" hidden="false" customHeight="false" outlineLevel="0" collapsed="false">
      <c r="A59" s="11" t="s">
        <v>211</v>
      </c>
      <c r="B59" s="11" t="n">
        <f aca="false">COUNTIFS('All Spins (Both)'!E2:E984,A59,'All Spins (Both)'!A2:A984,1,'All Spins (Both)'!I2:I984,FALSE())</f>
        <v>3</v>
      </c>
      <c r="C59" s="16" t="n">
        <f aca="false">SUMIFS('All Spins (Both)'!H2:H984,'All Spins (Both)'!E2:E984,A59,'All Spins (Both)'!A2:A984,1)</f>
        <v>-174</v>
      </c>
      <c r="D59" s="11" t="n">
        <f aca="false">COUNTIFS('All Spins (Both)'!E2:E984,A59,'All Spins (Both)'!A2:A984,2,'All Spins (Both)'!I2:I984,FALSE())</f>
        <v>0</v>
      </c>
      <c r="E59" s="16" t="n">
        <f aca="false">SUMIFS('All Spins (Both)'!H2:H984,'All Spins (Both)'!E2:E984,A59,'All Spins (Both)'!A2:A984,2)</f>
        <v>0</v>
      </c>
      <c r="F59" s="11" t="n">
        <f aca="false">B59+D59</f>
        <v>3</v>
      </c>
      <c r="G59" s="15" t="n">
        <f aca="false">SUMIFS('All Spins (Both)'!F2:F984,'All Spins (Both)'!E2:E984,A59,'All Spins (Both)'!I2:I984,FALSE())</f>
        <v>976</v>
      </c>
      <c r="H59" s="15" t="n">
        <f aca="false">SUMIFS('All Spins (Both)'!G2:G984,'All Spins (Both)'!E2:E984,A59)</f>
        <v>802</v>
      </c>
      <c r="I59" s="16" t="n">
        <f aca="false">H59-G59</f>
        <v>-174</v>
      </c>
      <c r="J59" s="11" t="str">
        <f aca="false">IF(AND(B59&gt;0,D59&gt;0),"BOTH","")</f>
        <v/>
      </c>
    </row>
    <row r="60" customFormat="false" ht="15" hidden="false" customHeight="false" outlineLevel="0" collapsed="false">
      <c r="A60" s="11" t="s">
        <v>243</v>
      </c>
      <c r="B60" s="11" t="n">
        <f aca="false">COUNTIFS('All Spins (Both)'!E2:E984,A60,'All Spins (Both)'!A2:A984,1,'All Spins (Both)'!I2:I984,FALSE())</f>
        <v>0</v>
      </c>
      <c r="C60" s="16" t="n">
        <f aca="false">SUMIFS('All Spins (Both)'!H2:H984,'All Spins (Both)'!E2:E984,A60,'All Spins (Both)'!A2:A984,1)</f>
        <v>0</v>
      </c>
      <c r="D60" s="11" t="n">
        <f aca="false">COUNTIFS('All Spins (Both)'!E2:E984,A60,'All Spins (Both)'!A2:A984,2,'All Spins (Both)'!I2:I984,FALSE())</f>
        <v>1</v>
      </c>
      <c r="E60" s="16" t="n">
        <f aca="false">SUMIFS('All Spins (Both)'!H2:H984,'All Spins (Both)'!E2:E984,A60,'All Spins (Both)'!A2:A984,2)</f>
        <v>-177</v>
      </c>
      <c r="F60" s="11" t="n">
        <f aca="false">B60+D60</f>
        <v>1</v>
      </c>
      <c r="G60" s="15" t="n">
        <f aca="false">SUMIFS('All Spins (Both)'!F2:F984,'All Spins (Both)'!E2:E984,A60,'All Spins (Both)'!I2:I984,FALSE())</f>
        <v>180</v>
      </c>
      <c r="H60" s="15" t="n">
        <f aca="false">SUMIFS('All Spins (Both)'!G2:G984,'All Spins (Both)'!E2:E984,A60)</f>
        <v>3</v>
      </c>
      <c r="I60" s="16" t="n">
        <f aca="false">H60-G60</f>
        <v>-177</v>
      </c>
      <c r="J60" s="11" t="str">
        <f aca="false">IF(AND(B60&gt;0,D60&gt;0),"BOTH","")</f>
        <v/>
      </c>
    </row>
    <row r="61" customFormat="false" ht="15" hidden="false" customHeight="false" outlineLevel="0" collapsed="false">
      <c r="A61" s="11" t="s">
        <v>252</v>
      </c>
      <c r="B61" s="11" t="n">
        <f aca="false">COUNTIFS('All Spins (Both)'!E2:E984,A61,'All Spins (Both)'!A2:A984,1,'All Spins (Both)'!I2:I984,FALSE())</f>
        <v>0</v>
      </c>
      <c r="C61" s="16" t="n">
        <f aca="false">SUMIFS('All Spins (Both)'!H2:H984,'All Spins (Both)'!E2:E984,A61,'All Spins (Both)'!A2:A984,1)</f>
        <v>0</v>
      </c>
      <c r="D61" s="11" t="n">
        <f aca="false">COUNTIFS('All Spins (Both)'!E2:E984,A61,'All Spins (Both)'!A2:A984,2,'All Spins (Both)'!I2:I984,FALSE())</f>
        <v>1</v>
      </c>
      <c r="E61" s="16" t="n">
        <f aca="false">SUMIFS('All Spins (Both)'!H2:H984,'All Spins (Both)'!E2:E984,A61,'All Spins (Both)'!A2:A984,2)</f>
        <v>-182</v>
      </c>
      <c r="F61" s="11" t="n">
        <f aca="false">B61+D61</f>
        <v>1</v>
      </c>
      <c r="G61" s="15" t="n">
        <f aca="false">SUMIFS('All Spins (Both)'!F2:F984,'All Spins (Both)'!E2:E984,A61,'All Spins (Both)'!I2:I984,FALSE())</f>
        <v>185</v>
      </c>
      <c r="H61" s="15" t="n">
        <f aca="false">SUMIFS('All Spins (Both)'!G2:G984,'All Spins (Both)'!E2:E984,A61)</f>
        <v>3</v>
      </c>
      <c r="I61" s="16" t="n">
        <f aca="false">H61-G61</f>
        <v>-182</v>
      </c>
      <c r="J61" s="11" t="str">
        <f aca="false">IF(AND(B61&gt;0,D61&gt;0),"BOTH","")</f>
        <v/>
      </c>
    </row>
    <row r="62" customFormat="false" ht="15" hidden="false" customHeight="false" outlineLevel="0" collapsed="false">
      <c r="A62" s="11" t="s">
        <v>242</v>
      </c>
      <c r="B62" s="11" t="n">
        <f aca="false">COUNTIFS('All Spins (Both)'!E2:E984,A62,'All Spins (Both)'!A2:A984,1,'All Spins (Both)'!I2:I984,FALSE())</f>
        <v>0</v>
      </c>
      <c r="C62" s="16" t="n">
        <f aca="false">SUMIFS('All Spins (Both)'!H2:H984,'All Spins (Both)'!E2:E984,A62,'All Spins (Both)'!A2:A984,1)</f>
        <v>0</v>
      </c>
      <c r="D62" s="11" t="n">
        <f aca="false">COUNTIFS('All Spins (Both)'!E2:E984,A62,'All Spins (Both)'!A2:A984,2,'All Spins (Both)'!I2:I984,FALSE())</f>
        <v>1</v>
      </c>
      <c r="E62" s="16" t="n">
        <f aca="false">SUMIFS('All Spins (Both)'!H2:H984,'All Spins (Both)'!E2:E984,A62,'All Spins (Both)'!A2:A984,2)</f>
        <v>-187</v>
      </c>
      <c r="F62" s="11" t="n">
        <f aca="false">B62+D62</f>
        <v>1</v>
      </c>
      <c r="G62" s="15" t="n">
        <f aca="false">SUMIFS('All Spins (Both)'!F2:F984,'All Spins (Both)'!E2:E984,A62,'All Spins (Both)'!I2:I984,FALSE())</f>
        <v>190</v>
      </c>
      <c r="H62" s="15" t="n">
        <f aca="false">SUMIFS('All Spins (Both)'!G2:G984,'All Spins (Both)'!E2:E984,A62)</f>
        <v>3</v>
      </c>
      <c r="I62" s="16" t="n">
        <f aca="false">H62-G62</f>
        <v>-187</v>
      </c>
      <c r="J62" s="11" t="str">
        <f aca="false">IF(AND(B62&gt;0,D62&gt;0),"BOTH","")</f>
        <v/>
      </c>
    </row>
    <row r="63" customFormat="false" ht="15" hidden="false" customHeight="false" outlineLevel="0" collapsed="false">
      <c r="A63" s="11" t="s">
        <v>248</v>
      </c>
      <c r="B63" s="11" t="n">
        <f aca="false">COUNTIFS('All Spins (Both)'!E2:E984,A63,'All Spins (Both)'!A2:A984,1,'All Spins (Both)'!I2:I984,FALSE())</f>
        <v>0</v>
      </c>
      <c r="C63" s="16" t="n">
        <f aca="false">SUMIFS('All Spins (Both)'!H2:H984,'All Spins (Both)'!E2:E984,A63,'All Spins (Both)'!A2:A984,1)</f>
        <v>0</v>
      </c>
      <c r="D63" s="11" t="n">
        <f aca="false">COUNTIFS('All Spins (Both)'!E2:E984,A63,'All Spins (Both)'!A2:A984,2,'All Spins (Both)'!I2:I984,FALSE())</f>
        <v>1</v>
      </c>
      <c r="E63" s="16" t="n">
        <f aca="false">SUMIFS('All Spins (Both)'!H2:H984,'All Spins (Both)'!E2:E984,A63,'All Spins (Both)'!A2:A984,2)</f>
        <v>-187</v>
      </c>
      <c r="F63" s="11" t="n">
        <f aca="false">B63+D63</f>
        <v>1</v>
      </c>
      <c r="G63" s="15" t="n">
        <f aca="false">SUMIFS('All Spins (Both)'!F2:F984,'All Spins (Both)'!E2:E984,A63,'All Spins (Both)'!I2:I984,FALSE())</f>
        <v>190</v>
      </c>
      <c r="H63" s="15" t="n">
        <f aca="false">SUMIFS('All Spins (Both)'!G2:G984,'All Spins (Both)'!E2:E984,A63)</f>
        <v>3</v>
      </c>
      <c r="I63" s="16" t="n">
        <f aca="false">H63-G63</f>
        <v>-187</v>
      </c>
      <c r="J63" s="11" t="str">
        <f aca="false">IF(AND(B63&gt;0,D63&gt;0),"BOTH","")</f>
        <v/>
      </c>
    </row>
    <row r="64" customFormat="false" ht="15" hidden="false" customHeight="false" outlineLevel="0" collapsed="false">
      <c r="A64" s="11" t="s">
        <v>239</v>
      </c>
      <c r="B64" s="11" t="n">
        <f aca="false">COUNTIFS('All Spins (Both)'!E2:E984,A64,'All Spins (Both)'!A2:A984,1,'All Spins (Both)'!I2:I984,FALSE())</f>
        <v>0</v>
      </c>
      <c r="C64" s="16" t="n">
        <f aca="false">SUMIFS('All Spins (Both)'!H2:H984,'All Spins (Both)'!E2:E984,A64,'All Spins (Both)'!A2:A984,1)</f>
        <v>0</v>
      </c>
      <c r="D64" s="11" t="n">
        <f aca="false">COUNTIFS('All Spins (Both)'!E2:E984,A64,'All Spins (Both)'!A2:A984,2,'All Spins (Both)'!I2:I984,FALSE())</f>
        <v>1</v>
      </c>
      <c r="E64" s="16" t="n">
        <f aca="false">SUMIFS('All Spins (Both)'!H2:H984,'All Spins (Both)'!E2:E984,A64,'All Spins (Both)'!A2:A984,2)</f>
        <v>-192</v>
      </c>
      <c r="F64" s="11" t="n">
        <f aca="false">B64+D64</f>
        <v>1</v>
      </c>
      <c r="G64" s="15" t="n">
        <f aca="false">SUMIFS('All Spins (Both)'!F2:F984,'All Spins (Both)'!E2:E984,A64,'All Spins (Both)'!I2:I984,FALSE())</f>
        <v>195</v>
      </c>
      <c r="H64" s="15" t="n">
        <f aca="false">SUMIFS('All Spins (Both)'!G2:G984,'All Spins (Both)'!E2:E984,A64)</f>
        <v>3</v>
      </c>
      <c r="I64" s="16" t="n">
        <f aca="false">H64-G64</f>
        <v>-192</v>
      </c>
      <c r="J64" s="11" t="str">
        <f aca="false">IF(AND(B64&gt;0,D64&gt;0),"BOTH","")</f>
        <v/>
      </c>
    </row>
    <row r="65" customFormat="false" ht="15" hidden="false" customHeight="false" outlineLevel="0" collapsed="false">
      <c r="A65" s="11" t="s">
        <v>256</v>
      </c>
      <c r="B65" s="11" t="n">
        <f aca="false">COUNTIFS('All Spins (Both)'!E2:E984,A65,'All Spins (Both)'!A2:A984,1,'All Spins (Both)'!I2:I984,FALSE())</f>
        <v>0</v>
      </c>
      <c r="C65" s="16" t="n">
        <f aca="false">SUMIFS('All Spins (Both)'!H2:H984,'All Spins (Both)'!E2:E984,A65,'All Spins (Both)'!A2:A984,1)</f>
        <v>0</v>
      </c>
      <c r="D65" s="11" t="n">
        <f aca="false">COUNTIFS('All Spins (Both)'!E2:E984,A65,'All Spins (Both)'!A2:A984,2,'All Spins (Both)'!I2:I984,FALSE())</f>
        <v>1</v>
      </c>
      <c r="E65" s="16" t="n">
        <f aca="false">SUMIFS('All Spins (Both)'!H2:H984,'All Spins (Both)'!E2:E984,A65,'All Spins (Both)'!A2:A984,2)</f>
        <v>-197</v>
      </c>
      <c r="F65" s="11" t="n">
        <f aca="false">B65+D65</f>
        <v>1</v>
      </c>
      <c r="G65" s="15" t="n">
        <f aca="false">SUMIFS('All Spins (Both)'!F2:F984,'All Spins (Both)'!E2:E984,A65,'All Spins (Both)'!I2:I984,FALSE())</f>
        <v>200</v>
      </c>
      <c r="H65" s="15" t="n">
        <f aca="false">SUMIFS('All Spins (Both)'!G2:G984,'All Spins (Both)'!E2:E984,A65)</f>
        <v>3</v>
      </c>
      <c r="I65" s="16" t="n">
        <f aca="false">H65-G65</f>
        <v>-197</v>
      </c>
      <c r="J65" s="11" t="str">
        <f aca="false">IF(AND(B65&gt;0,D65&gt;0),"BOTH","")</f>
        <v/>
      </c>
    </row>
    <row r="66" customFormat="false" ht="15" hidden="false" customHeight="false" outlineLevel="0" collapsed="false">
      <c r="A66" s="11" t="s">
        <v>251</v>
      </c>
      <c r="B66" s="11" t="n">
        <f aca="false">COUNTIFS('All Spins (Both)'!E2:E984,A66,'All Spins (Both)'!A2:A984,1,'All Spins (Both)'!I2:I984,FALSE())</f>
        <v>0</v>
      </c>
      <c r="C66" s="16" t="n">
        <f aca="false">SUMIFS('All Spins (Both)'!H2:H984,'All Spins (Both)'!E2:E984,A66,'All Spins (Both)'!A2:A984,1)</f>
        <v>0</v>
      </c>
      <c r="D66" s="11" t="n">
        <f aca="false">COUNTIFS('All Spins (Both)'!E2:E984,A66,'All Spins (Both)'!A2:A984,2,'All Spins (Both)'!I2:I984,FALSE())</f>
        <v>1</v>
      </c>
      <c r="E66" s="16" t="n">
        <f aca="false">SUMIFS('All Spins (Both)'!H2:H984,'All Spins (Both)'!E2:E984,A66,'All Spins (Both)'!A2:A984,2)</f>
        <v>-207</v>
      </c>
      <c r="F66" s="11" t="n">
        <f aca="false">B66+D66</f>
        <v>1</v>
      </c>
      <c r="G66" s="15" t="n">
        <f aca="false">SUMIFS('All Spins (Both)'!F2:F984,'All Spins (Both)'!E2:E984,A66,'All Spins (Both)'!I2:I984,FALSE())</f>
        <v>210</v>
      </c>
      <c r="H66" s="15" t="n">
        <f aca="false">SUMIFS('All Spins (Both)'!G2:G984,'All Spins (Both)'!E2:E984,A66)</f>
        <v>3</v>
      </c>
      <c r="I66" s="16" t="n">
        <f aca="false">H66-G66</f>
        <v>-207</v>
      </c>
      <c r="J66" s="11" t="str">
        <f aca="false">IF(AND(B66&gt;0,D66&gt;0),"BOTH","")</f>
        <v/>
      </c>
    </row>
    <row r="67" customFormat="false" ht="15" hidden="false" customHeight="false" outlineLevel="0" collapsed="false">
      <c r="A67" s="11" t="s">
        <v>190</v>
      </c>
      <c r="B67" s="11" t="n">
        <f aca="false">COUNTIFS('All Spins (Both)'!E2:E984,A67,'All Spins (Both)'!A2:A984,1,'All Spins (Both)'!I2:I984,FALSE())</f>
        <v>2</v>
      </c>
      <c r="C67" s="16" t="n">
        <f aca="false">SUMIFS('All Spins (Both)'!H2:H984,'All Spins (Both)'!E2:E984,A67,'All Spins (Both)'!A2:A984,1)</f>
        <v>-228</v>
      </c>
      <c r="D67" s="11" t="n">
        <f aca="false">COUNTIFS('All Spins (Both)'!E2:E984,A67,'All Spins (Both)'!A2:A984,2,'All Spins (Both)'!I2:I984,FALSE())</f>
        <v>0</v>
      </c>
      <c r="E67" s="16" t="n">
        <f aca="false">SUMIFS('All Spins (Both)'!H2:H984,'All Spins (Both)'!E2:E984,A67,'All Spins (Both)'!A2:A984,2)</f>
        <v>0</v>
      </c>
      <c r="F67" s="11" t="n">
        <f aca="false">B67+D67</f>
        <v>2</v>
      </c>
      <c r="G67" s="15" t="n">
        <f aca="false">SUMIFS('All Spins (Both)'!F2:F984,'All Spins (Both)'!E2:E984,A67,'All Spins (Both)'!I2:I984,FALSE())</f>
        <v>911</v>
      </c>
      <c r="H67" s="15" t="n">
        <f aca="false">SUMIFS('All Spins (Both)'!G2:G984,'All Spins (Both)'!E2:E984,A67)</f>
        <v>683</v>
      </c>
      <c r="I67" s="16" t="n">
        <f aca="false">H67-G67</f>
        <v>-228</v>
      </c>
      <c r="J67" s="11" t="str">
        <f aca="false">IF(AND(B67&gt;0,D67&gt;0),"BOTH","")</f>
        <v/>
      </c>
    </row>
    <row r="68" customFormat="false" ht="15" hidden="false" customHeight="false" outlineLevel="0" collapsed="false">
      <c r="A68" s="11" t="s">
        <v>277</v>
      </c>
      <c r="B68" s="11" t="n">
        <f aca="false">COUNTIFS('All Spins (Both)'!E2:E984,A68,'All Spins (Both)'!A2:A984,1,'All Spins (Both)'!I2:I984,FALSE())</f>
        <v>0</v>
      </c>
      <c r="C68" s="16" t="n">
        <f aca="false">SUMIFS('All Spins (Both)'!H2:H984,'All Spins (Both)'!E2:E984,A68,'All Spins (Both)'!A2:A984,1)</f>
        <v>0</v>
      </c>
      <c r="D68" s="11" t="n">
        <f aca="false">COUNTIFS('All Spins (Both)'!E2:E984,A68,'All Spins (Both)'!A2:A984,2,'All Spins (Both)'!I2:I984,FALSE())</f>
        <v>1</v>
      </c>
      <c r="E68" s="16" t="n">
        <f aca="false">SUMIFS('All Spins (Both)'!H2:H984,'All Spins (Both)'!E2:E984,A68,'All Spins (Both)'!A2:A984,2)</f>
        <v>-231</v>
      </c>
      <c r="F68" s="11" t="n">
        <f aca="false">B68+D68</f>
        <v>1</v>
      </c>
      <c r="G68" s="15" t="n">
        <f aca="false">SUMIFS('All Spins (Both)'!F2:F984,'All Spins (Both)'!E2:E984,A68,'All Spins (Both)'!I2:I984,FALSE())</f>
        <v>234</v>
      </c>
      <c r="H68" s="15" t="n">
        <f aca="false">SUMIFS('All Spins (Both)'!G2:G984,'All Spins (Both)'!E2:E984,A68)</f>
        <v>3</v>
      </c>
      <c r="I68" s="16" t="n">
        <f aca="false">H68-G68</f>
        <v>-231</v>
      </c>
      <c r="J68" s="11" t="str">
        <f aca="false">IF(AND(B68&gt;0,D68&gt;0),"BOTH","")</f>
        <v/>
      </c>
    </row>
    <row r="69" customFormat="false" ht="15" hidden="false" customHeight="false" outlineLevel="0" collapsed="false">
      <c r="A69" s="11" t="s">
        <v>172</v>
      </c>
      <c r="B69" s="11" t="n">
        <f aca="false">COUNTIFS('All Spins (Both)'!E2:E984,A69,'All Spins (Both)'!A2:A984,1,'All Spins (Both)'!I2:I984,FALSE())</f>
        <v>1</v>
      </c>
      <c r="C69" s="16" t="n">
        <f aca="false">SUMIFS('All Spins (Both)'!H2:H984,'All Spins (Both)'!E2:E984,A69,'All Spins (Both)'!A2:A984,1)</f>
        <v>-247</v>
      </c>
      <c r="D69" s="11" t="n">
        <f aca="false">COUNTIFS('All Spins (Both)'!E2:E984,A69,'All Spins (Both)'!A2:A984,2,'All Spins (Both)'!I2:I984,FALSE())</f>
        <v>0</v>
      </c>
      <c r="E69" s="16" t="n">
        <f aca="false">SUMIFS('All Spins (Both)'!H2:H984,'All Spins (Both)'!E2:E984,A69,'All Spins (Both)'!A2:A984,2)</f>
        <v>0</v>
      </c>
      <c r="F69" s="11" t="n">
        <f aca="false">B69+D69</f>
        <v>1</v>
      </c>
      <c r="G69" s="15" t="n">
        <f aca="false">SUMIFS('All Spins (Both)'!F2:F984,'All Spins (Both)'!E2:E984,A69,'All Spins (Both)'!I2:I984,FALSE())</f>
        <v>250</v>
      </c>
      <c r="H69" s="15" t="n">
        <f aca="false">SUMIFS('All Spins (Both)'!G2:G984,'All Spins (Both)'!E2:E984,A69)</f>
        <v>3</v>
      </c>
      <c r="I69" s="16" t="n">
        <f aca="false">H69-G69</f>
        <v>-247</v>
      </c>
      <c r="J69" s="11" t="str">
        <f aca="false">IF(AND(B69&gt;0,D69&gt;0),"BOTH","")</f>
        <v/>
      </c>
    </row>
    <row r="70" customFormat="false" ht="15" hidden="false" customHeight="false" outlineLevel="0" collapsed="false">
      <c r="A70" s="11" t="s">
        <v>207</v>
      </c>
      <c r="B70" s="11" t="n">
        <f aca="false">COUNTIFS('All Spins (Both)'!E2:E984,A70,'All Spins (Both)'!A2:A984,1,'All Spins (Both)'!I2:I984,FALSE())</f>
        <v>1</v>
      </c>
      <c r="C70" s="16" t="n">
        <f aca="false">SUMIFS('All Spins (Both)'!H2:H984,'All Spins (Both)'!E2:E984,A70,'All Spins (Both)'!A2:A984,1)</f>
        <v>-247</v>
      </c>
      <c r="D70" s="11" t="n">
        <f aca="false">COUNTIFS('All Spins (Both)'!E2:E984,A70,'All Spins (Both)'!A2:A984,2,'All Spins (Both)'!I2:I984,FALSE())</f>
        <v>0</v>
      </c>
      <c r="E70" s="16" t="n">
        <f aca="false">SUMIFS('All Spins (Both)'!H2:H984,'All Spins (Both)'!E2:E984,A70,'All Spins (Both)'!A2:A984,2)</f>
        <v>0</v>
      </c>
      <c r="F70" s="11" t="n">
        <f aca="false">B70+D70</f>
        <v>1</v>
      </c>
      <c r="G70" s="15" t="n">
        <f aca="false">SUMIFS('All Spins (Both)'!F2:F984,'All Spins (Both)'!E2:E984,A70,'All Spins (Both)'!I2:I984,FALSE())</f>
        <v>250</v>
      </c>
      <c r="H70" s="15" t="n">
        <f aca="false">SUMIFS('All Spins (Both)'!G2:G984,'All Spins (Both)'!E2:E984,A70)</f>
        <v>3</v>
      </c>
      <c r="I70" s="16" t="n">
        <f aca="false">H70-G70</f>
        <v>-247</v>
      </c>
      <c r="J70" s="11" t="str">
        <f aca="false">IF(AND(B70&gt;0,D70&gt;0),"BOTH","")</f>
        <v/>
      </c>
    </row>
    <row r="71" customFormat="false" ht="15" hidden="false" customHeight="false" outlineLevel="0" collapsed="false">
      <c r="A71" s="11" t="s">
        <v>274</v>
      </c>
      <c r="B71" s="11" t="n">
        <f aca="false">COUNTIFS('All Spins (Both)'!E2:E984,A71,'All Spins (Both)'!A2:A984,1,'All Spins (Both)'!I2:I984,FALSE())</f>
        <v>0</v>
      </c>
      <c r="C71" s="16" t="n">
        <f aca="false">SUMIFS('All Spins (Both)'!H2:H984,'All Spins (Both)'!E2:E984,A71,'All Spins (Both)'!A2:A984,1)</f>
        <v>0</v>
      </c>
      <c r="D71" s="11" t="n">
        <f aca="false">COUNTIFS('All Spins (Both)'!E2:E984,A71,'All Spins (Both)'!A2:A984,2,'All Spins (Both)'!I2:I984,FALSE())</f>
        <v>1</v>
      </c>
      <c r="E71" s="16" t="n">
        <f aca="false">SUMIFS('All Spins (Both)'!H2:H984,'All Spins (Both)'!E2:E984,A71,'All Spins (Both)'!A2:A984,2)</f>
        <v>-252</v>
      </c>
      <c r="F71" s="11" t="n">
        <f aca="false">B71+D71</f>
        <v>1</v>
      </c>
      <c r="G71" s="15" t="n">
        <f aca="false">SUMIFS('All Spins (Both)'!F2:F984,'All Spins (Both)'!E2:E984,A71,'All Spins (Both)'!I2:I984,FALSE())</f>
        <v>255</v>
      </c>
      <c r="H71" s="15" t="n">
        <f aca="false">SUMIFS('All Spins (Both)'!G2:G984,'All Spins (Both)'!E2:E984,A71)</f>
        <v>3</v>
      </c>
      <c r="I71" s="16" t="n">
        <f aca="false">H71-G71</f>
        <v>-252</v>
      </c>
      <c r="J71" s="11" t="str">
        <f aca="false">IF(AND(B71&gt;0,D71&gt;0),"BOTH","")</f>
        <v/>
      </c>
    </row>
    <row r="72" customFormat="false" ht="15" hidden="false" customHeight="false" outlineLevel="0" collapsed="false">
      <c r="A72" s="11" t="s">
        <v>262</v>
      </c>
      <c r="B72" s="11" t="n">
        <f aca="false">COUNTIFS('All Spins (Both)'!E2:E984,A72,'All Spins (Both)'!A2:A984,1,'All Spins (Both)'!I2:I984,FALSE())</f>
        <v>0</v>
      </c>
      <c r="C72" s="16" t="n">
        <f aca="false">SUMIFS('All Spins (Both)'!H2:H984,'All Spins (Both)'!E2:E984,A72,'All Spins (Both)'!A2:A984,1)</f>
        <v>0</v>
      </c>
      <c r="D72" s="11" t="n">
        <f aca="false">COUNTIFS('All Spins (Both)'!E2:E984,A72,'All Spins (Both)'!A2:A984,2,'All Spins (Both)'!I2:I984,FALSE())</f>
        <v>5</v>
      </c>
      <c r="E72" s="16" t="n">
        <f aca="false">SUMIFS('All Spins (Both)'!H2:H984,'All Spins (Both)'!E2:E984,A72,'All Spins (Both)'!A2:A984,2)</f>
        <v>-256</v>
      </c>
      <c r="F72" s="11" t="n">
        <f aca="false">B72+D72</f>
        <v>5</v>
      </c>
      <c r="G72" s="15" t="n">
        <f aca="false">SUMIFS('All Spins (Both)'!F2:F984,'All Spins (Both)'!E2:E984,A72,'All Spins (Both)'!I2:I984,FALSE())</f>
        <v>1128</v>
      </c>
      <c r="H72" s="15" t="n">
        <f aca="false">SUMIFS('All Spins (Both)'!G2:G984,'All Spins (Both)'!E2:E984,A72)</f>
        <v>872</v>
      </c>
      <c r="I72" s="16" t="n">
        <f aca="false">H72-G72</f>
        <v>-256</v>
      </c>
      <c r="J72" s="11" t="str">
        <f aca="false">IF(AND(B72&gt;0,D72&gt;0),"BOTH","")</f>
        <v/>
      </c>
    </row>
    <row r="73" customFormat="false" ht="15" hidden="false" customHeight="false" outlineLevel="0" collapsed="false">
      <c r="A73" s="11" t="s">
        <v>268</v>
      </c>
      <c r="B73" s="11" t="n">
        <f aca="false">COUNTIFS('All Spins (Both)'!E2:E984,A73,'All Spins (Both)'!A2:A984,1,'All Spins (Both)'!I2:I984,FALSE())</f>
        <v>0</v>
      </c>
      <c r="C73" s="16" t="n">
        <f aca="false">SUMIFS('All Spins (Both)'!H2:H984,'All Spins (Both)'!E2:E984,A73,'All Spins (Both)'!A2:A984,1)</f>
        <v>0</v>
      </c>
      <c r="D73" s="11" t="n">
        <f aca="false">COUNTIFS('All Spins (Both)'!E2:E984,A73,'All Spins (Both)'!A2:A984,2,'All Spins (Both)'!I2:I984,FALSE())</f>
        <v>1</v>
      </c>
      <c r="E73" s="16" t="n">
        <f aca="false">SUMIFS('All Spins (Both)'!H2:H984,'All Spins (Both)'!E2:E984,A73,'All Spins (Both)'!A2:A984,2)</f>
        <v>-267</v>
      </c>
      <c r="F73" s="11" t="n">
        <f aca="false">B73+D73</f>
        <v>1</v>
      </c>
      <c r="G73" s="15" t="n">
        <f aca="false">SUMIFS('All Spins (Both)'!F2:F984,'All Spins (Both)'!E2:E984,A73,'All Spins (Both)'!I2:I984,FALSE())</f>
        <v>270</v>
      </c>
      <c r="H73" s="15" t="n">
        <f aca="false">SUMIFS('All Spins (Both)'!G2:G984,'All Spins (Both)'!E2:E984,A73)</f>
        <v>3</v>
      </c>
      <c r="I73" s="16" t="n">
        <f aca="false">H73-G73</f>
        <v>-267</v>
      </c>
      <c r="J73" s="11" t="str">
        <f aca="false">IF(AND(B73&gt;0,D73&gt;0),"BOTH","")</f>
        <v/>
      </c>
    </row>
    <row r="74" customFormat="false" ht="15" hidden="false" customHeight="false" outlineLevel="0" collapsed="false">
      <c r="A74" s="11" t="s">
        <v>174</v>
      </c>
      <c r="B74" s="11" t="n">
        <f aca="false">COUNTIFS('All Spins (Both)'!E2:E984,A74,'All Spins (Both)'!A2:A984,1,'All Spins (Both)'!I2:I984,FALSE())</f>
        <v>1</v>
      </c>
      <c r="C74" s="16" t="n">
        <f aca="false">SUMIFS('All Spins (Both)'!H2:H984,'All Spins (Both)'!E2:E984,A74,'All Spins (Both)'!A2:A984,1)</f>
        <v>-274</v>
      </c>
      <c r="D74" s="11" t="n">
        <f aca="false">COUNTIFS('All Spins (Both)'!E2:E984,A74,'All Spins (Both)'!A2:A984,2,'All Spins (Both)'!I2:I984,FALSE())</f>
        <v>0</v>
      </c>
      <c r="E74" s="16" t="n">
        <f aca="false">SUMIFS('All Spins (Both)'!H2:H984,'All Spins (Both)'!E2:E984,A74,'All Spins (Both)'!A2:A984,2)</f>
        <v>0</v>
      </c>
      <c r="F74" s="11" t="n">
        <f aca="false">B74+D74</f>
        <v>1</v>
      </c>
      <c r="G74" s="15" t="n">
        <f aca="false">SUMIFS('All Spins (Both)'!F2:F984,'All Spins (Both)'!E2:E984,A74,'All Spins (Both)'!I2:I984,FALSE())</f>
        <v>277</v>
      </c>
      <c r="H74" s="15" t="n">
        <f aca="false">SUMIFS('All Spins (Both)'!G2:G984,'All Spins (Both)'!E2:E984,A74)</f>
        <v>3</v>
      </c>
      <c r="I74" s="16" t="n">
        <f aca="false">H74-G74</f>
        <v>-274</v>
      </c>
      <c r="J74" s="11" t="str">
        <f aca="false">IF(AND(B74&gt;0,D74&gt;0),"BOTH","")</f>
        <v/>
      </c>
    </row>
    <row r="75" customFormat="false" ht="15" hidden="false" customHeight="false" outlineLevel="0" collapsed="false">
      <c r="A75" s="11" t="s">
        <v>281</v>
      </c>
      <c r="B75" s="11" t="n">
        <f aca="false">COUNTIFS('All Spins (Both)'!E2:E984,A75,'All Spins (Both)'!A2:A984,1,'All Spins (Both)'!I2:I984,FALSE())</f>
        <v>0</v>
      </c>
      <c r="C75" s="16" t="n">
        <f aca="false">SUMIFS('All Spins (Both)'!H2:H984,'All Spins (Both)'!E2:E984,A75,'All Spins (Both)'!A2:A984,1)</f>
        <v>0</v>
      </c>
      <c r="D75" s="11" t="n">
        <f aca="false">COUNTIFS('All Spins (Both)'!E2:E984,A75,'All Spins (Both)'!A2:A984,2,'All Spins (Both)'!I2:I984,FALSE())</f>
        <v>1</v>
      </c>
      <c r="E75" s="16" t="n">
        <f aca="false">SUMIFS('All Spins (Both)'!H2:H984,'All Spins (Both)'!E2:E984,A75,'All Spins (Both)'!A2:A984,2)</f>
        <v>-282</v>
      </c>
      <c r="F75" s="11" t="n">
        <f aca="false">B75+D75</f>
        <v>1</v>
      </c>
      <c r="G75" s="15" t="n">
        <f aca="false">SUMIFS('All Spins (Both)'!F2:F984,'All Spins (Both)'!E2:E984,A75,'All Spins (Both)'!I2:I984,FALSE())</f>
        <v>285</v>
      </c>
      <c r="H75" s="15" t="n">
        <f aca="false">SUMIFS('All Spins (Both)'!G2:G984,'All Spins (Both)'!E2:E984,A75)</f>
        <v>3</v>
      </c>
      <c r="I75" s="16" t="n">
        <f aca="false">H75-G75</f>
        <v>-282</v>
      </c>
      <c r="J75" s="11" t="str">
        <f aca="false">IF(AND(B75&gt;0,D75&gt;0),"BOTH","")</f>
        <v/>
      </c>
    </row>
    <row r="76" customFormat="false" ht="15" hidden="false" customHeight="false" outlineLevel="0" collapsed="false">
      <c r="A76" s="11" t="s">
        <v>286</v>
      </c>
      <c r="B76" s="11" t="n">
        <f aca="false">COUNTIFS('All Spins (Both)'!E2:E984,A76,'All Spins (Both)'!A2:A984,1,'All Spins (Both)'!I2:I984,FALSE())</f>
        <v>0</v>
      </c>
      <c r="C76" s="16" t="n">
        <f aca="false">SUMIFS('All Spins (Both)'!H2:H984,'All Spins (Both)'!E2:E984,A76,'All Spins (Both)'!A2:A984,1)</f>
        <v>0</v>
      </c>
      <c r="D76" s="11" t="n">
        <f aca="false">COUNTIFS('All Spins (Both)'!E2:E984,A76,'All Spins (Both)'!A2:A984,2,'All Spins (Both)'!I2:I984,FALSE())</f>
        <v>1</v>
      </c>
      <c r="E76" s="16" t="n">
        <f aca="false">SUMIFS('All Spins (Both)'!H2:H984,'All Spins (Both)'!E2:E984,A76,'All Spins (Both)'!A2:A984,2)</f>
        <v>-287</v>
      </c>
      <c r="F76" s="11" t="n">
        <f aca="false">B76+D76</f>
        <v>1</v>
      </c>
      <c r="G76" s="15" t="n">
        <f aca="false">SUMIFS('All Spins (Both)'!F2:F984,'All Spins (Both)'!E2:E984,A76,'All Spins (Both)'!I2:I984,FALSE())</f>
        <v>290</v>
      </c>
      <c r="H76" s="15" t="n">
        <f aca="false">SUMIFS('All Spins (Both)'!G2:G984,'All Spins (Both)'!E2:E984,A76)</f>
        <v>3</v>
      </c>
      <c r="I76" s="16" t="n">
        <f aca="false">H76-G76</f>
        <v>-287</v>
      </c>
      <c r="J76" s="11" t="str">
        <f aca="false">IF(AND(B76&gt;0,D76&gt;0),"BOTH","")</f>
        <v/>
      </c>
    </row>
    <row r="77" customFormat="false" ht="15" hidden="false" customHeight="false" outlineLevel="0" collapsed="false">
      <c r="A77" s="11" t="s">
        <v>152</v>
      </c>
      <c r="B77" s="11" t="n">
        <f aca="false">COUNTIFS('All Spins (Both)'!E2:E984,A77,'All Spins (Both)'!A2:A984,1,'All Spins (Both)'!I2:I984,FALSE())</f>
        <v>10</v>
      </c>
      <c r="C77" s="16" t="n">
        <f aca="false">SUMIFS('All Spins (Both)'!H2:H984,'All Spins (Both)'!E2:E984,A77,'All Spins (Both)'!A2:A984,1)</f>
        <v>-126</v>
      </c>
      <c r="D77" s="11" t="n">
        <f aca="false">COUNTIFS('All Spins (Both)'!E2:E984,A77,'All Spins (Both)'!A2:A984,2,'All Spins (Both)'!I2:I984,FALSE())</f>
        <v>1</v>
      </c>
      <c r="E77" s="16" t="n">
        <f aca="false">SUMIFS('All Spins (Both)'!H2:H984,'All Spins (Both)'!E2:E984,A77,'All Spins (Both)'!A2:A984,2)</f>
        <v>-167</v>
      </c>
      <c r="F77" s="11" t="n">
        <f aca="false">B77+D77</f>
        <v>11</v>
      </c>
      <c r="G77" s="15" t="n">
        <f aca="false">SUMIFS('All Spins (Both)'!F2:F984,'All Spins (Both)'!E2:E984,A77,'All Spins (Both)'!I2:I984,FALSE())</f>
        <v>3173</v>
      </c>
      <c r="H77" s="15" t="n">
        <f aca="false">SUMIFS('All Spins (Both)'!G2:G984,'All Spins (Both)'!E2:E984,A77)</f>
        <v>2880</v>
      </c>
      <c r="I77" s="16" t="n">
        <f aca="false">H77-G77</f>
        <v>-293</v>
      </c>
      <c r="J77" s="11" t="str">
        <f aca="false">IF(AND(B77&gt;0,D77&gt;0),"BOTH","")</f>
        <v>BOTH</v>
      </c>
    </row>
    <row r="78" customFormat="false" ht="15" hidden="false" customHeight="false" outlineLevel="0" collapsed="false">
      <c r="A78" s="11" t="s">
        <v>255</v>
      </c>
      <c r="B78" s="11" t="n">
        <f aca="false">COUNTIFS('All Spins (Both)'!E2:E984,A78,'All Spins (Both)'!A2:A984,1,'All Spins (Both)'!I2:I984,FALSE())</f>
        <v>0</v>
      </c>
      <c r="C78" s="16" t="n">
        <f aca="false">SUMIFS('All Spins (Both)'!H2:H984,'All Spins (Both)'!E2:E984,A78,'All Spins (Both)'!A2:A984,1)</f>
        <v>0</v>
      </c>
      <c r="D78" s="11" t="n">
        <f aca="false">COUNTIFS('All Spins (Both)'!E2:E984,A78,'All Spins (Both)'!A2:A984,2,'All Spins (Both)'!I2:I984,FALSE())</f>
        <v>2</v>
      </c>
      <c r="E78" s="16" t="n">
        <f aca="false">SUMIFS('All Spins (Both)'!H2:H984,'All Spins (Both)'!E2:E984,A78,'All Spins (Both)'!A2:A984,2)</f>
        <v>-295</v>
      </c>
      <c r="F78" s="11" t="n">
        <f aca="false">B78+D78</f>
        <v>2</v>
      </c>
      <c r="G78" s="15" t="n">
        <f aca="false">SUMIFS('All Spins (Both)'!F2:F984,'All Spins (Both)'!E2:E984,A78,'All Spins (Both)'!I2:I984,FALSE())</f>
        <v>301</v>
      </c>
      <c r="H78" s="15" t="n">
        <f aca="false">SUMIFS('All Spins (Both)'!G2:G984,'All Spins (Both)'!E2:E984,A78)</f>
        <v>6</v>
      </c>
      <c r="I78" s="16" t="n">
        <f aca="false">H78-G78</f>
        <v>-295</v>
      </c>
      <c r="J78" s="11" t="str">
        <f aca="false">IF(AND(B78&gt;0,D78&gt;0),"BOTH","")</f>
        <v/>
      </c>
    </row>
    <row r="79" customFormat="false" ht="15" hidden="false" customHeight="false" outlineLevel="0" collapsed="false">
      <c r="A79" s="11" t="s">
        <v>167</v>
      </c>
      <c r="B79" s="11" t="n">
        <f aca="false">COUNTIFS('All Spins (Both)'!E2:E984,A79,'All Spins (Both)'!A2:A984,1,'All Spins (Both)'!I2:I984,FALSE())</f>
        <v>1</v>
      </c>
      <c r="C79" s="16" t="n">
        <f aca="false">SUMIFS('All Spins (Both)'!H2:H984,'All Spins (Both)'!E2:E984,A79,'All Spins (Both)'!A2:A984,1)</f>
        <v>-297</v>
      </c>
      <c r="D79" s="11" t="n">
        <f aca="false">COUNTIFS('All Spins (Both)'!E2:E984,A79,'All Spins (Both)'!A2:A984,2,'All Spins (Both)'!I2:I984,FALSE())</f>
        <v>0</v>
      </c>
      <c r="E79" s="16" t="n">
        <f aca="false">SUMIFS('All Spins (Both)'!H2:H984,'All Spins (Both)'!E2:E984,A79,'All Spins (Both)'!A2:A984,2)</f>
        <v>0</v>
      </c>
      <c r="F79" s="11" t="n">
        <f aca="false">B79+D79</f>
        <v>1</v>
      </c>
      <c r="G79" s="15" t="n">
        <f aca="false">SUMIFS('All Spins (Both)'!F2:F984,'All Spins (Both)'!E2:E984,A79,'All Spins (Both)'!I2:I984,FALSE())</f>
        <v>300</v>
      </c>
      <c r="H79" s="15" t="n">
        <f aca="false">SUMIFS('All Spins (Both)'!G2:G984,'All Spins (Both)'!E2:E984,A79)</f>
        <v>3</v>
      </c>
      <c r="I79" s="16" t="n">
        <f aca="false">H79-G79</f>
        <v>-297</v>
      </c>
      <c r="J79" s="11" t="str">
        <f aca="false">IF(AND(B79&gt;0,D79&gt;0),"BOTH","")</f>
        <v/>
      </c>
    </row>
    <row r="80" customFormat="false" ht="15" hidden="false" customHeight="false" outlineLevel="0" collapsed="false">
      <c r="A80" s="11" t="s">
        <v>236</v>
      </c>
      <c r="B80" s="11" t="n">
        <f aca="false">COUNTIFS('All Spins (Both)'!E2:E984,A80,'All Spins (Both)'!A2:A984,1,'All Spins (Both)'!I2:I984,FALSE())</f>
        <v>0</v>
      </c>
      <c r="C80" s="16" t="n">
        <f aca="false">SUMIFS('All Spins (Both)'!H2:H984,'All Spins (Both)'!E2:E984,A80,'All Spins (Both)'!A2:A984,1)</f>
        <v>0</v>
      </c>
      <c r="D80" s="11" t="n">
        <f aca="false">COUNTIFS('All Spins (Both)'!E2:E984,A80,'All Spins (Both)'!A2:A984,2,'All Spins (Both)'!I2:I984,FALSE())</f>
        <v>2</v>
      </c>
      <c r="E80" s="16" t="n">
        <f aca="false">SUMIFS('All Spins (Both)'!H2:H984,'All Spins (Both)'!E2:E984,A80,'All Spins (Both)'!A2:A984,2)</f>
        <v>-298</v>
      </c>
      <c r="F80" s="11" t="n">
        <f aca="false">B80+D80</f>
        <v>2</v>
      </c>
      <c r="G80" s="15" t="n">
        <f aca="false">SUMIFS('All Spins (Both)'!F2:F984,'All Spins (Both)'!E2:E984,A80,'All Spins (Both)'!I2:I984,FALSE())</f>
        <v>431</v>
      </c>
      <c r="H80" s="15" t="n">
        <f aca="false">SUMIFS('All Spins (Both)'!G2:G984,'All Spins (Both)'!E2:E984,A80)</f>
        <v>133</v>
      </c>
      <c r="I80" s="16" t="n">
        <f aca="false">H80-G80</f>
        <v>-298</v>
      </c>
      <c r="J80" s="11" t="str">
        <f aca="false">IF(AND(B80&gt;0,D80&gt;0),"BOTH","")</f>
        <v/>
      </c>
    </row>
    <row r="81" customFormat="false" ht="15" hidden="false" customHeight="false" outlineLevel="0" collapsed="false">
      <c r="A81" s="11" t="s">
        <v>284</v>
      </c>
      <c r="B81" s="11" t="n">
        <f aca="false">COUNTIFS('All Spins (Both)'!E2:E984,A81,'All Spins (Both)'!A2:A984,1,'All Spins (Both)'!I2:I984,FALSE())</f>
        <v>0</v>
      </c>
      <c r="C81" s="16" t="n">
        <f aca="false">SUMIFS('All Spins (Both)'!H2:H984,'All Spins (Both)'!E2:E984,A81,'All Spins (Both)'!A2:A984,1)</f>
        <v>0</v>
      </c>
      <c r="D81" s="11" t="n">
        <f aca="false">COUNTIFS('All Spins (Both)'!E2:E984,A81,'All Spins (Both)'!A2:A984,2,'All Spins (Both)'!I2:I984,FALSE())</f>
        <v>1</v>
      </c>
      <c r="E81" s="16" t="n">
        <f aca="false">SUMIFS('All Spins (Both)'!H2:H984,'All Spins (Both)'!E2:E984,A81,'All Spins (Both)'!A2:A984,2)</f>
        <v>-307</v>
      </c>
      <c r="F81" s="11" t="n">
        <f aca="false">B81+D81</f>
        <v>1</v>
      </c>
      <c r="G81" s="15" t="n">
        <f aca="false">SUMIFS('All Spins (Both)'!F2:F984,'All Spins (Both)'!E2:E984,A81,'All Spins (Both)'!I2:I984,FALSE())</f>
        <v>310</v>
      </c>
      <c r="H81" s="15" t="n">
        <f aca="false">SUMIFS('All Spins (Both)'!G2:G984,'All Spins (Both)'!E2:E984,A81)</f>
        <v>3</v>
      </c>
      <c r="I81" s="16" t="n">
        <f aca="false">H81-G81</f>
        <v>-307</v>
      </c>
      <c r="J81" s="11" t="str">
        <f aca="false">IF(AND(B81&gt;0,D81&gt;0),"BOTH","")</f>
        <v/>
      </c>
    </row>
    <row r="82" customFormat="false" ht="15" hidden="false" customHeight="false" outlineLevel="0" collapsed="false">
      <c r="A82" s="11" t="s">
        <v>238</v>
      </c>
      <c r="B82" s="11" t="n">
        <f aca="false">COUNTIFS('All Spins (Both)'!E2:E984,A82,'All Spins (Both)'!A2:A984,1,'All Spins (Both)'!I2:I984,FALSE())</f>
        <v>0</v>
      </c>
      <c r="C82" s="16" t="n">
        <f aca="false">SUMIFS('All Spins (Both)'!H2:H984,'All Spins (Both)'!E2:E984,A82,'All Spins (Both)'!A2:A984,1)</f>
        <v>0</v>
      </c>
      <c r="D82" s="11" t="n">
        <f aca="false">COUNTIFS('All Spins (Both)'!E2:E984,A82,'All Spins (Both)'!A2:A984,2,'All Spins (Both)'!I2:I984,FALSE())</f>
        <v>2</v>
      </c>
      <c r="E82" s="16" t="n">
        <f aca="false">SUMIFS('All Spins (Both)'!H2:H984,'All Spins (Both)'!E2:E984,A82,'All Spins (Both)'!A2:A984,2)</f>
        <v>-319</v>
      </c>
      <c r="F82" s="11" t="n">
        <f aca="false">B82+D82</f>
        <v>2</v>
      </c>
      <c r="G82" s="15" t="n">
        <f aca="false">SUMIFS('All Spins (Both)'!F2:F984,'All Spins (Both)'!E2:E984,A82,'All Spins (Both)'!I2:I984,FALSE())</f>
        <v>325</v>
      </c>
      <c r="H82" s="15" t="n">
        <f aca="false">SUMIFS('All Spins (Both)'!G2:G984,'All Spins (Both)'!E2:E984,A82)</f>
        <v>6</v>
      </c>
      <c r="I82" s="16" t="n">
        <f aca="false">H82-G82</f>
        <v>-319</v>
      </c>
      <c r="J82" s="11" t="str">
        <f aca="false">IF(AND(B82&gt;0,D82&gt;0),"BOTH","")</f>
        <v/>
      </c>
    </row>
    <row r="83" customFormat="false" ht="15" hidden="false" customHeight="false" outlineLevel="0" collapsed="false">
      <c r="A83" s="11" t="s">
        <v>212</v>
      </c>
      <c r="B83" s="11" t="n">
        <f aca="false">COUNTIFS('All Spins (Both)'!E2:E984,A83,'All Spins (Both)'!A2:A984,1,'All Spins (Both)'!I2:I984,FALSE())</f>
        <v>1</v>
      </c>
      <c r="C83" s="16" t="n">
        <f aca="false">SUMIFS('All Spins (Both)'!H2:H984,'All Spins (Both)'!E2:E984,A83,'All Spins (Both)'!A2:A984,1)</f>
        <v>-320</v>
      </c>
      <c r="D83" s="11" t="n">
        <f aca="false">COUNTIFS('All Spins (Both)'!E2:E984,A83,'All Spins (Both)'!A2:A984,2,'All Spins (Both)'!I2:I984,FALSE())</f>
        <v>0</v>
      </c>
      <c r="E83" s="16" t="n">
        <f aca="false">SUMIFS('All Spins (Both)'!H2:H984,'All Spins (Both)'!E2:E984,A83,'All Spins (Both)'!A2:A984,2)</f>
        <v>0</v>
      </c>
      <c r="F83" s="11" t="n">
        <f aca="false">B83+D83</f>
        <v>1</v>
      </c>
      <c r="G83" s="15" t="n">
        <f aca="false">SUMIFS('All Spins (Both)'!F2:F984,'All Spins (Both)'!E2:E984,A83,'All Spins (Both)'!I2:I984,FALSE())</f>
        <v>323</v>
      </c>
      <c r="H83" s="15" t="n">
        <f aca="false">SUMIFS('All Spins (Both)'!G2:G984,'All Spins (Both)'!E2:E984,A83)</f>
        <v>3</v>
      </c>
      <c r="I83" s="16" t="n">
        <f aca="false">H83-G83</f>
        <v>-320</v>
      </c>
      <c r="J83" s="11" t="str">
        <f aca="false">IF(AND(B83&gt;0,D83&gt;0),"BOTH","")</f>
        <v/>
      </c>
    </row>
    <row r="84" customFormat="false" ht="15" hidden="false" customHeight="false" outlineLevel="0" collapsed="false">
      <c r="A84" s="11" t="s">
        <v>214</v>
      </c>
      <c r="B84" s="11" t="n">
        <f aca="false">COUNTIFS('All Spins (Both)'!E2:E984,A84,'All Spins (Both)'!A2:A984,1,'All Spins (Both)'!I2:I984,FALSE())</f>
        <v>1</v>
      </c>
      <c r="C84" s="16" t="n">
        <f aca="false">SUMIFS('All Spins (Both)'!H2:H984,'All Spins (Both)'!E2:E984,A84,'All Spins (Both)'!A2:A984,1)</f>
        <v>-327</v>
      </c>
      <c r="D84" s="11" t="n">
        <f aca="false">COUNTIFS('All Spins (Both)'!E2:E984,A84,'All Spins (Both)'!A2:A984,2,'All Spins (Both)'!I2:I984,FALSE())</f>
        <v>0</v>
      </c>
      <c r="E84" s="16" t="n">
        <f aca="false">SUMIFS('All Spins (Both)'!H2:H984,'All Spins (Both)'!E2:E984,A84,'All Spins (Both)'!A2:A984,2)</f>
        <v>0</v>
      </c>
      <c r="F84" s="11" t="n">
        <f aca="false">B84+D84</f>
        <v>1</v>
      </c>
      <c r="G84" s="15" t="n">
        <f aca="false">SUMIFS('All Spins (Both)'!F2:F984,'All Spins (Both)'!E2:E984,A84,'All Spins (Both)'!I2:I984,FALSE())</f>
        <v>330</v>
      </c>
      <c r="H84" s="15" t="n">
        <f aca="false">SUMIFS('All Spins (Both)'!G2:G984,'All Spins (Both)'!E2:E984,A84)</f>
        <v>3</v>
      </c>
      <c r="I84" s="16" t="n">
        <f aca="false">H84-G84</f>
        <v>-327</v>
      </c>
      <c r="J84" s="11" t="str">
        <f aca="false">IF(AND(B84&gt;0,D84&gt;0),"BOTH","")</f>
        <v/>
      </c>
    </row>
    <row r="85" customFormat="false" ht="15" hidden="false" customHeight="false" outlineLevel="0" collapsed="false">
      <c r="A85" s="11" t="s">
        <v>170</v>
      </c>
      <c r="B85" s="11" t="n">
        <f aca="false">COUNTIFS('All Spins (Both)'!E2:E984,A85,'All Spins (Both)'!A2:A984,1,'All Spins (Both)'!I2:I984,FALSE())</f>
        <v>1</v>
      </c>
      <c r="C85" s="16" t="n">
        <f aca="false">SUMIFS('All Spins (Both)'!H2:H984,'All Spins (Both)'!E2:E984,A85,'All Spins (Both)'!A2:A984,1)</f>
        <v>-336</v>
      </c>
      <c r="D85" s="11" t="n">
        <f aca="false">COUNTIFS('All Spins (Both)'!E2:E984,A85,'All Spins (Both)'!A2:A984,2,'All Spins (Both)'!I2:I984,FALSE())</f>
        <v>0</v>
      </c>
      <c r="E85" s="16" t="n">
        <f aca="false">SUMIFS('All Spins (Both)'!H2:H984,'All Spins (Both)'!E2:E984,A85,'All Spins (Both)'!A2:A984,2)</f>
        <v>0</v>
      </c>
      <c r="F85" s="11" t="n">
        <f aca="false">B85+D85</f>
        <v>1</v>
      </c>
      <c r="G85" s="15" t="n">
        <f aca="false">SUMIFS('All Spins (Both)'!F2:F984,'All Spins (Both)'!E2:E984,A85,'All Spins (Both)'!I2:I984,FALSE())</f>
        <v>339</v>
      </c>
      <c r="H85" s="15" t="n">
        <f aca="false">SUMIFS('All Spins (Both)'!G2:G984,'All Spins (Both)'!E2:E984,A85)</f>
        <v>3</v>
      </c>
      <c r="I85" s="16" t="n">
        <f aca="false">H85-G85</f>
        <v>-336</v>
      </c>
      <c r="J85" s="11" t="str">
        <f aca="false">IF(AND(B85&gt;0,D85&gt;0),"BOTH","")</f>
        <v/>
      </c>
    </row>
    <row r="86" customFormat="false" ht="15" hidden="false" customHeight="false" outlineLevel="0" collapsed="false">
      <c r="A86" s="11" t="s">
        <v>215</v>
      </c>
      <c r="B86" s="11" t="n">
        <f aca="false">COUNTIFS('All Spins (Both)'!E2:E984,A86,'All Spins (Both)'!A2:A984,1,'All Spins (Both)'!I2:I984,FALSE())</f>
        <v>1</v>
      </c>
      <c r="C86" s="16" t="n">
        <f aca="false">SUMIFS('All Spins (Both)'!H2:H984,'All Spins (Both)'!E2:E984,A86,'All Spins (Both)'!A2:A984,1)</f>
        <v>-348</v>
      </c>
      <c r="D86" s="11" t="n">
        <f aca="false">COUNTIFS('All Spins (Both)'!E2:E984,A86,'All Spins (Both)'!A2:A984,2,'All Spins (Both)'!I2:I984,FALSE())</f>
        <v>0</v>
      </c>
      <c r="E86" s="16" t="n">
        <f aca="false">SUMIFS('All Spins (Both)'!H2:H984,'All Spins (Both)'!E2:E984,A86,'All Spins (Both)'!A2:A984,2)</f>
        <v>0</v>
      </c>
      <c r="F86" s="11" t="n">
        <f aca="false">B86+D86</f>
        <v>1</v>
      </c>
      <c r="G86" s="15" t="n">
        <f aca="false">SUMIFS('All Spins (Both)'!F2:F984,'All Spins (Both)'!E2:E984,A86,'All Spins (Both)'!I2:I984,FALSE())</f>
        <v>351</v>
      </c>
      <c r="H86" s="15" t="n">
        <f aca="false">SUMIFS('All Spins (Both)'!G2:G984,'All Spins (Both)'!E2:E984,A86)</f>
        <v>3</v>
      </c>
      <c r="I86" s="16" t="n">
        <f aca="false">H86-G86</f>
        <v>-348</v>
      </c>
      <c r="J86" s="11" t="str">
        <f aca="false">IF(AND(B86&gt;0,D86&gt;0),"BOTH","")</f>
        <v/>
      </c>
    </row>
    <row r="87" customFormat="false" ht="15" hidden="false" customHeight="false" outlineLevel="0" collapsed="false">
      <c r="A87" s="11" t="s">
        <v>200</v>
      </c>
      <c r="B87" s="11" t="n">
        <f aca="false">COUNTIFS('All Spins (Both)'!E2:E984,A87,'All Spins (Both)'!A2:A984,1,'All Spins (Both)'!I2:I984,FALSE())</f>
        <v>1</v>
      </c>
      <c r="C87" s="16" t="n">
        <f aca="false">SUMIFS('All Spins (Both)'!H2:H984,'All Spins (Both)'!E2:E984,A87,'All Spins (Both)'!A2:A984,1)</f>
        <v>-352</v>
      </c>
      <c r="D87" s="11" t="n">
        <f aca="false">COUNTIFS('All Spins (Both)'!E2:E984,A87,'All Spins (Both)'!A2:A984,2,'All Spins (Both)'!I2:I984,FALSE())</f>
        <v>0</v>
      </c>
      <c r="E87" s="16" t="n">
        <f aca="false">SUMIFS('All Spins (Both)'!H2:H984,'All Spins (Both)'!E2:E984,A87,'All Spins (Both)'!A2:A984,2)</f>
        <v>0</v>
      </c>
      <c r="F87" s="11" t="n">
        <f aca="false">B87+D87</f>
        <v>1</v>
      </c>
      <c r="G87" s="15" t="n">
        <f aca="false">SUMIFS('All Spins (Both)'!F2:F984,'All Spins (Both)'!E2:E984,A87,'All Spins (Both)'!I2:I984,FALSE())</f>
        <v>355</v>
      </c>
      <c r="H87" s="15" t="n">
        <f aca="false">SUMIFS('All Spins (Both)'!G2:G984,'All Spins (Both)'!E2:E984,A87)</f>
        <v>3</v>
      </c>
      <c r="I87" s="16" t="n">
        <f aca="false">H87-G87</f>
        <v>-352</v>
      </c>
      <c r="J87" s="11" t="str">
        <f aca="false">IF(AND(B87&gt;0,D87&gt;0),"BOTH","")</f>
        <v/>
      </c>
    </row>
    <row r="88" customFormat="false" ht="15" hidden="false" customHeight="false" outlineLevel="0" collapsed="false">
      <c r="A88" s="11" t="s">
        <v>245</v>
      </c>
      <c r="B88" s="11" t="n">
        <f aca="false">COUNTIFS('All Spins (Both)'!E2:E984,A88,'All Spins (Both)'!A2:A984,1,'All Spins (Both)'!I2:I984,FALSE())</f>
        <v>0</v>
      </c>
      <c r="C88" s="16" t="n">
        <f aca="false">SUMIFS('All Spins (Both)'!H2:H984,'All Spins (Both)'!E2:E984,A88,'All Spins (Both)'!A2:A984,1)</f>
        <v>0</v>
      </c>
      <c r="D88" s="11" t="n">
        <f aca="false">COUNTIFS('All Spins (Both)'!E2:E984,A88,'All Spins (Both)'!A2:A984,2,'All Spins (Both)'!I2:I984,FALSE())</f>
        <v>2</v>
      </c>
      <c r="E88" s="16" t="n">
        <f aca="false">SUMIFS('All Spins (Both)'!H2:H984,'All Spins (Both)'!E2:E984,A88,'All Spins (Both)'!A2:A984,2)</f>
        <v>-359</v>
      </c>
      <c r="F88" s="11" t="n">
        <f aca="false">B88+D88</f>
        <v>2</v>
      </c>
      <c r="G88" s="15" t="n">
        <f aca="false">SUMIFS('All Spins (Both)'!F2:F984,'All Spins (Both)'!E2:E984,A88,'All Spins (Both)'!I2:I984,FALSE())</f>
        <v>365</v>
      </c>
      <c r="H88" s="15" t="n">
        <f aca="false">SUMIFS('All Spins (Both)'!G2:G984,'All Spins (Both)'!E2:E984,A88)</f>
        <v>6</v>
      </c>
      <c r="I88" s="16" t="n">
        <f aca="false">H88-G88</f>
        <v>-359</v>
      </c>
      <c r="J88" s="11" t="str">
        <f aca="false">IF(AND(B88&gt;0,D88&gt;0),"BOTH","")</f>
        <v/>
      </c>
    </row>
    <row r="89" customFormat="false" ht="15" hidden="false" customHeight="false" outlineLevel="0" collapsed="false">
      <c r="A89" s="11" t="s">
        <v>199</v>
      </c>
      <c r="B89" s="11" t="n">
        <f aca="false">COUNTIFS('All Spins (Both)'!E2:E984,A89,'All Spins (Both)'!A2:A984,1,'All Spins (Both)'!I2:I984,FALSE())</f>
        <v>5</v>
      </c>
      <c r="C89" s="16" t="n">
        <f aca="false">SUMIFS('All Spins (Both)'!H2:H984,'All Spins (Both)'!E2:E984,A89,'All Spins (Both)'!A2:A984,1)</f>
        <v>-373.9</v>
      </c>
      <c r="D89" s="11" t="n">
        <f aca="false">COUNTIFS('All Spins (Both)'!E2:E984,A89,'All Spins (Both)'!A2:A984,2,'All Spins (Both)'!I2:I984,FALSE())</f>
        <v>0</v>
      </c>
      <c r="E89" s="16" t="n">
        <f aca="false">SUMIFS('All Spins (Both)'!H2:H984,'All Spins (Both)'!E2:E984,A89,'All Spins (Both)'!A2:A984,2)</f>
        <v>0</v>
      </c>
      <c r="F89" s="11" t="n">
        <f aca="false">B89+D89</f>
        <v>5</v>
      </c>
      <c r="G89" s="15" t="n">
        <f aca="false">SUMIFS('All Spins (Both)'!F2:F984,'All Spins (Both)'!E2:E984,A89,'All Spins (Both)'!I2:I984,FALSE())</f>
        <v>1610</v>
      </c>
      <c r="H89" s="15" t="n">
        <f aca="false">SUMIFS('All Spins (Both)'!G2:G984,'All Spins (Both)'!E2:E984,A89)</f>
        <v>1236.1</v>
      </c>
      <c r="I89" s="16" t="n">
        <f aca="false">H89-G89</f>
        <v>-373.9</v>
      </c>
      <c r="J89" s="11" t="str">
        <f aca="false">IF(AND(B89&gt;0,D89&gt;0),"BOTH","")</f>
        <v/>
      </c>
    </row>
    <row r="90" customFormat="false" ht="15" hidden="false" customHeight="false" outlineLevel="0" collapsed="false">
      <c r="A90" s="11" t="s">
        <v>177</v>
      </c>
      <c r="B90" s="11" t="n">
        <f aca="false">COUNTIFS('All Spins (Both)'!E2:E984,A90,'All Spins (Both)'!A2:A984,1,'All Spins (Both)'!I2:I984,FALSE())</f>
        <v>1</v>
      </c>
      <c r="C90" s="16" t="n">
        <f aca="false">SUMIFS('All Spins (Both)'!H2:H984,'All Spins (Both)'!E2:E984,A90,'All Spins (Both)'!A2:A984,1)</f>
        <v>-375</v>
      </c>
      <c r="D90" s="11" t="n">
        <f aca="false">COUNTIFS('All Spins (Both)'!E2:E984,A90,'All Spins (Both)'!A2:A984,2,'All Spins (Both)'!I2:I984,FALSE())</f>
        <v>0</v>
      </c>
      <c r="E90" s="16" t="n">
        <f aca="false">SUMIFS('All Spins (Both)'!H2:H984,'All Spins (Both)'!E2:E984,A90,'All Spins (Both)'!A2:A984,2)</f>
        <v>0</v>
      </c>
      <c r="F90" s="11" t="n">
        <f aca="false">B90+D90</f>
        <v>1</v>
      </c>
      <c r="G90" s="15" t="n">
        <f aca="false">SUMIFS('All Spins (Both)'!F2:F984,'All Spins (Both)'!E2:E984,A90,'All Spins (Both)'!I2:I984,FALSE())</f>
        <v>378</v>
      </c>
      <c r="H90" s="15" t="n">
        <f aca="false">SUMIFS('All Spins (Both)'!G2:G984,'All Spins (Both)'!E2:E984,A90)</f>
        <v>3</v>
      </c>
      <c r="I90" s="16" t="n">
        <f aca="false">H90-G90</f>
        <v>-375</v>
      </c>
      <c r="J90" s="11" t="str">
        <f aca="false">IF(AND(B90&gt;0,D90&gt;0),"BOTH","")</f>
        <v/>
      </c>
    </row>
    <row r="91" customFormat="false" ht="15" hidden="false" customHeight="false" outlineLevel="0" collapsed="false">
      <c r="A91" s="11" t="s">
        <v>163</v>
      </c>
      <c r="B91" s="11" t="n">
        <f aca="false">COUNTIFS('All Spins (Both)'!E2:E984,A91,'All Spins (Both)'!A2:A984,1,'All Spins (Both)'!I2:I984,FALSE())</f>
        <v>1</v>
      </c>
      <c r="C91" s="16" t="n">
        <f aca="false">SUMIFS('All Spins (Both)'!H2:H984,'All Spins (Both)'!E2:E984,A91,'All Spins (Both)'!A2:A984,1)</f>
        <v>-376</v>
      </c>
      <c r="D91" s="11" t="n">
        <f aca="false">COUNTIFS('All Spins (Both)'!E2:E984,A91,'All Spins (Both)'!A2:A984,2,'All Spins (Both)'!I2:I984,FALSE())</f>
        <v>0</v>
      </c>
      <c r="E91" s="16" t="n">
        <f aca="false">SUMIFS('All Spins (Both)'!H2:H984,'All Spins (Both)'!E2:E984,A91,'All Spins (Both)'!A2:A984,2)</f>
        <v>0</v>
      </c>
      <c r="F91" s="11" t="n">
        <f aca="false">B91+D91</f>
        <v>1</v>
      </c>
      <c r="G91" s="15" t="n">
        <f aca="false">SUMIFS('All Spins (Both)'!F2:F984,'All Spins (Both)'!E2:E984,A91,'All Spins (Both)'!I2:I984,FALSE())</f>
        <v>379</v>
      </c>
      <c r="H91" s="15" t="n">
        <f aca="false">SUMIFS('All Spins (Both)'!G2:G984,'All Spins (Both)'!E2:E984,A91)</f>
        <v>3</v>
      </c>
      <c r="I91" s="16" t="n">
        <f aca="false">H91-G91</f>
        <v>-376</v>
      </c>
      <c r="J91" s="11" t="str">
        <f aca="false">IF(AND(B91&gt;0,D91&gt;0),"BOTH","")</f>
        <v/>
      </c>
    </row>
    <row r="92" customFormat="false" ht="15" hidden="false" customHeight="false" outlineLevel="0" collapsed="false">
      <c r="A92" s="11" t="s">
        <v>253</v>
      </c>
      <c r="B92" s="11" t="n">
        <f aca="false">COUNTIFS('All Spins (Both)'!E2:E984,A92,'All Spins (Both)'!A2:A984,1,'All Spins (Both)'!I2:I984,FALSE())</f>
        <v>0</v>
      </c>
      <c r="C92" s="16" t="n">
        <f aca="false">SUMIFS('All Spins (Both)'!H2:H984,'All Spins (Both)'!E2:E984,A92,'All Spins (Both)'!A2:A984,1)</f>
        <v>0</v>
      </c>
      <c r="D92" s="11" t="n">
        <f aca="false">COUNTIFS('All Spins (Both)'!E2:E984,A92,'All Spins (Both)'!A2:A984,2,'All Spins (Both)'!I2:I984,FALSE())</f>
        <v>3</v>
      </c>
      <c r="E92" s="16" t="n">
        <f aca="false">SUMIFS('All Spins (Both)'!H2:H984,'All Spins (Both)'!E2:E984,A92,'All Spins (Both)'!A2:A984,2)</f>
        <v>-381</v>
      </c>
      <c r="F92" s="11" t="n">
        <f aca="false">B92+D92</f>
        <v>3</v>
      </c>
      <c r="G92" s="15" t="n">
        <f aca="false">SUMIFS('All Spins (Both)'!F2:F984,'All Spins (Both)'!E2:E984,A92,'All Spins (Both)'!I2:I984,FALSE())</f>
        <v>390</v>
      </c>
      <c r="H92" s="15" t="n">
        <f aca="false">SUMIFS('All Spins (Both)'!G2:G984,'All Spins (Both)'!E2:E984,A92)</f>
        <v>9</v>
      </c>
      <c r="I92" s="16" t="n">
        <f aca="false">H92-G92</f>
        <v>-381</v>
      </c>
      <c r="J92" s="11" t="str">
        <f aca="false">IF(AND(B92&gt;0,D92&gt;0),"BOTH","")</f>
        <v/>
      </c>
    </row>
    <row r="93" customFormat="false" ht="15" hidden="false" customHeight="false" outlineLevel="0" collapsed="false">
      <c r="A93" s="11" t="s">
        <v>155</v>
      </c>
      <c r="B93" s="11" t="n">
        <f aca="false">COUNTIFS('All Spins (Both)'!E2:E984,A93,'All Spins (Both)'!A2:A984,1,'All Spins (Both)'!I2:I984,FALSE())</f>
        <v>1</v>
      </c>
      <c r="C93" s="16" t="n">
        <f aca="false">SUMIFS('All Spins (Both)'!H2:H984,'All Spins (Both)'!E2:E984,A93,'All Spins (Both)'!A2:A984,1)</f>
        <v>-382</v>
      </c>
      <c r="D93" s="11" t="n">
        <f aca="false">COUNTIFS('All Spins (Both)'!E2:E984,A93,'All Spins (Both)'!A2:A984,2,'All Spins (Both)'!I2:I984,FALSE())</f>
        <v>0</v>
      </c>
      <c r="E93" s="16" t="n">
        <f aca="false">SUMIFS('All Spins (Both)'!H2:H984,'All Spins (Both)'!E2:E984,A93,'All Spins (Both)'!A2:A984,2)</f>
        <v>0</v>
      </c>
      <c r="F93" s="11" t="n">
        <f aca="false">B93+D93</f>
        <v>1</v>
      </c>
      <c r="G93" s="15" t="n">
        <f aca="false">SUMIFS('All Spins (Both)'!F2:F984,'All Spins (Both)'!E2:E984,A93,'All Spins (Both)'!I2:I984,FALSE())</f>
        <v>385</v>
      </c>
      <c r="H93" s="15" t="n">
        <f aca="false">SUMIFS('All Spins (Both)'!G2:G984,'All Spins (Both)'!E2:E984,A93)</f>
        <v>3</v>
      </c>
      <c r="I93" s="16" t="n">
        <f aca="false">H93-G93</f>
        <v>-382</v>
      </c>
      <c r="J93" s="11" t="str">
        <f aca="false">IF(AND(B93&gt;0,D93&gt;0),"BOTH","")</f>
        <v/>
      </c>
    </row>
    <row r="94" customFormat="false" ht="15" hidden="false" customHeight="false" outlineLevel="0" collapsed="false">
      <c r="A94" s="11" t="s">
        <v>287</v>
      </c>
      <c r="B94" s="11" t="n">
        <f aca="false">COUNTIFS('All Spins (Both)'!E2:E984,A94,'All Spins (Both)'!A2:A984,1,'All Spins (Both)'!I2:I984,FALSE())</f>
        <v>0</v>
      </c>
      <c r="C94" s="16" t="n">
        <f aca="false">SUMIFS('All Spins (Both)'!H2:H984,'All Spins (Both)'!E2:E984,A94,'All Spins (Both)'!A2:A984,1)</f>
        <v>0</v>
      </c>
      <c r="D94" s="11" t="n">
        <f aca="false">COUNTIFS('All Spins (Both)'!E2:E984,A94,'All Spins (Both)'!A2:A984,2,'All Spins (Both)'!I2:I984,FALSE())</f>
        <v>1</v>
      </c>
      <c r="E94" s="16" t="n">
        <f aca="false">SUMIFS('All Spins (Both)'!H2:H984,'All Spins (Both)'!E2:E984,A94,'All Spins (Both)'!A2:A984,2)</f>
        <v>-387</v>
      </c>
      <c r="F94" s="11" t="n">
        <f aca="false">B94+D94</f>
        <v>1</v>
      </c>
      <c r="G94" s="15" t="n">
        <f aca="false">SUMIFS('All Spins (Both)'!F2:F984,'All Spins (Both)'!E2:E984,A94,'All Spins (Both)'!I2:I984,FALSE())</f>
        <v>390</v>
      </c>
      <c r="H94" s="15" t="n">
        <f aca="false">SUMIFS('All Spins (Both)'!G2:G984,'All Spins (Both)'!E2:E984,A94)</f>
        <v>3</v>
      </c>
      <c r="I94" s="16" t="n">
        <f aca="false">H94-G94</f>
        <v>-387</v>
      </c>
      <c r="J94" s="11" t="str">
        <f aca="false">IF(AND(B94&gt;0,D94&gt;0),"BOTH","")</f>
        <v/>
      </c>
    </row>
    <row r="95" customFormat="false" ht="15" hidden="false" customHeight="false" outlineLevel="0" collapsed="false">
      <c r="A95" s="11" t="s">
        <v>160</v>
      </c>
      <c r="B95" s="11" t="n">
        <f aca="false">COUNTIFS('All Spins (Both)'!E2:E984,A95,'All Spins (Both)'!A2:A984,1,'All Spins (Both)'!I2:I984,FALSE())</f>
        <v>2</v>
      </c>
      <c r="C95" s="16" t="n">
        <f aca="false">SUMIFS('All Spins (Both)'!H2:H984,'All Spins (Both)'!E2:E984,A95,'All Spins (Both)'!A2:A984,1)</f>
        <v>-389</v>
      </c>
      <c r="D95" s="11" t="n">
        <f aca="false">COUNTIFS('All Spins (Both)'!E2:E984,A95,'All Spins (Both)'!A2:A984,2,'All Spins (Both)'!I2:I984,FALSE())</f>
        <v>0</v>
      </c>
      <c r="E95" s="16" t="n">
        <f aca="false">SUMIFS('All Spins (Both)'!H2:H984,'All Spins (Both)'!E2:E984,A95,'All Spins (Both)'!A2:A984,2)</f>
        <v>0</v>
      </c>
      <c r="F95" s="11" t="n">
        <f aca="false">B95+D95</f>
        <v>2</v>
      </c>
      <c r="G95" s="15" t="n">
        <f aca="false">SUMIFS('All Spins (Both)'!F2:F984,'All Spins (Both)'!E2:E984,A95,'All Spins (Both)'!I2:I984,FALSE())</f>
        <v>692</v>
      </c>
      <c r="H95" s="15" t="n">
        <f aca="false">SUMIFS('All Spins (Both)'!G2:G984,'All Spins (Both)'!E2:E984,A95)</f>
        <v>303</v>
      </c>
      <c r="I95" s="16" t="n">
        <f aca="false">H95-G95</f>
        <v>-389</v>
      </c>
      <c r="J95" s="11" t="str">
        <f aca="false">IF(AND(B95&gt;0,D95&gt;0),"BOTH","")</f>
        <v/>
      </c>
    </row>
    <row r="96" customFormat="false" ht="15" hidden="false" customHeight="false" outlineLevel="0" collapsed="false">
      <c r="A96" s="11" t="s">
        <v>168</v>
      </c>
      <c r="B96" s="11" t="n">
        <f aca="false">COUNTIFS('All Spins (Both)'!E2:E984,A96,'All Spins (Both)'!A2:A984,1,'All Spins (Both)'!I2:I984,FALSE())</f>
        <v>1</v>
      </c>
      <c r="C96" s="16" t="n">
        <f aca="false">SUMIFS('All Spins (Both)'!H2:H984,'All Spins (Both)'!E2:E984,A96,'All Spins (Both)'!A2:A984,1)</f>
        <v>-392</v>
      </c>
      <c r="D96" s="11" t="n">
        <f aca="false">COUNTIFS('All Spins (Both)'!E2:E984,A96,'All Spins (Both)'!A2:A984,2,'All Spins (Both)'!I2:I984,FALSE())</f>
        <v>6</v>
      </c>
      <c r="E96" s="16" t="n">
        <f aca="false">SUMIFS('All Spins (Both)'!H2:H984,'All Spins (Both)'!E2:E984,A96,'All Spins (Both)'!A2:A984,2)</f>
        <v>-543</v>
      </c>
      <c r="F96" s="11" t="n">
        <f aca="false">B96+D96</f>
        <v>7</v>
      </c>
      <c r="G96" s="15" t="n">
        <f aca="false">SUMIFS('All Spins (Both)'!F2:F984,'All Spins (Both)'!E2:E984,A96,'All Spins (Both)'!I2:I984,FALSE())</f>
        <v>1813</v>
      </c>
      <c r="H96" s="15" t="n">
        <f aca="false">SUMIFS('All Spins (Both)'!G2:G984,'All Spins (Both)'!E2:E984,A96)</f>
        <v>878</v>
      </c>
      <c r="I96" s="16" t="n">
        <f aca="false">H96-G96</f>
        <v>-935</v>
      </c>
      <c r="J96" s="11" t="str">
        <f aca="false">IF(AND(B96&gt;0,D96&gt;0),"BOTH","")</f>
        <v>BOTH</v>
      </c>
    </row>
    <row r="97" customFormat="false" ht="15" hidden="false" customHeight="false" outlineLevel="0" collapsed="false">
      <c r="A97" s="11" t="s">
        <v>250</v>
      </c>
      <c r="B97" s="11" t="n">
        <f aca="false">COUNTIFS('All Spins (Both)'!E2:E984,A97,'All Spins (Both)'!A2:A984,1,'All Spins (Both)'!I2:I984,FALSE())</f>
        <v>0</v>
      </c>
      <c r="C97" s="16" t="n">
        <f aca="false">SUMIFS('All Spins (Both)'!H2:H984,'All Spins (Both)'!E2:E984,A97,'All Spins (Both)'!A2:A984,1)</f>
        <v>0</v>
      </c>
      <c r="D97" s="11" t="n">
        <f aca="false">COUNTIFS('All Spins (Both)'!E2:E984,A97,'All Spins (Both)'!A2:A984,2,'All Spins (Both)'!I2:I984,FALSE())</f>
        <v>2</v>
      </c>
      <c r="E97" s="16" t="n">
        <f aca="false">SUMIFS('All Spins (Both)'!H2:H984,'All Spins (Both)'!E2:E984,A97,'All Spins (Both)'!A2:A984,2)</f>
        <v>-400</v>
      </c>
      <c r="F97" s="11" t="n">
        <f aca="false">B97+D97</f>
        <v>2</v>
      </c>
      <c r="G97" s="15" t="n">
        <f aca="false">SUMIFS('All Spins (Both)'!F2:F984,'All Spins (Both)'!E2:E984,A97,'All Spins (Both)'!I2:I984,FALSE())</f>
        <v>406</v>
      </c>
      <c r="H97" s="15" t="n">
        <f aca="false">SUMIFS('All Spins (Both)'!G2:G984,'All Spins (Both)'!E2:E984,A97)</f>
        <v>6</v>
      </c>
      <c r="I97" s="16" t="n">
        <f aca="false">H97-G97</f>
        <v>-400</v>
      </c>
      <c r="J97" s="11" t="str">
        <f aca="false">IF(AND(B97&gt;0,D97&gt;0),"BOTH","")</f>
        <v/>
      </c>
    </row>
    <row r="98" customFormat="false" ht="15" hidden="false" customHeight="false" outlineLevel="0" collapsed="false">
      <c r="A98" s="11" t="s">
        <v>180</v>
      </c>
      <c r="B98" s="11" t="n">
        <f aca="false">COUNTIFS('All Spins (Both)'!E2:E984,A98,'All Spins (Both)'!A2:A984,1,'All Spins (Both)'!I2:I984,FALSE())</f>
        <v>1</v>
      </c>
      <c r="C98" s="16" t="n">
        <f aca="false">SUMIFS('All Spins (Both)'!H2:H984,'All Spins (Both)'!E2:E984,A98,'All Spins (Both)'!A2:A984,1)</f>
        <v>-402</v>
      </c>
      <c r="D98" s="11" t="n">
        <f aca="false">COUNTIFS('All Spins (Both)'!E2:E984,A98,'All Spins (Both)'!A2:A984,2,'All Spins (Both)'!I2:I984,FALSE())</f>
        <v>0</v>
      </c>
      <c r="E98" s="16" t="n">
        <f aca="false">SUMIFS('All Spins (Both)'!H2:H984,'All Spins (Both)'!E2:E984,A98,'All Spins (Both)'!A2:A984,2)</f>
        <v>0</v>
      </c>
      <c r="F98" s="11" t="n">
        <f aca="false">B98+D98</f>
        <v>1</v>
      </c>
      <c r="G98" s="15" t="n">
        <f aca="false">SUMIFS('All Spins (Both)'!F2:F984,'All Spins (Both)'!E2:E984,A98,'All Spins (Both)'!I2:I984,FALSE())</f>
        <v>405</v>
      </c>
      <c r="H98" s="15" t="n">
        <f aca="false">SUMIFS('All Spins (Both)'!G2:G984,'All Spins (Both)'!E2:E984,A98)</f>
        <v>3</v>
      </c>
      <c r="I98" s="16" t="n">
        <f aca="false">H98-G98</f>
        <v>-402</v>
      </c>
      <c r="J98" s="11" t="str">
        <f aca="false">IF(AND(B98&gt;0,D98&gt;0),"BOTH","")</f>
        <v/>
      </c>
    </row>
    <row r="99" customFormat="false" ht="15" hidden="false" customHeight="false" outlineLevel="0" collapsed="false">
      <c r="A99" s="11" t="s">
        <v>188</v>
      </c>
      <c r="B99" s="11" t="n">
        <f aca="false">COUNTIFS('All Spins (Both)'!E2:E984,A99,'All Spins (Both)'!A2:A984,1,'All Spins (Both)'!I2:I984,FALSE())</f>
        <v>1</v>
      </c>
      <c r="C99" s="16" t="n">
        <f aca="false">SUMIFS('All Spins (Both)'!H2:H984,'All Spins (Both)'!E2:E984,A99,'All Spins (Both)'!A2:A984,1)</f>
        <v>-412</v>
      </c>
      <c r="D99" s="11" t="n">
        <f aca="false">COUNTIFS('All Spins (Both)'!E2:E984,A99,'All Spins (Both)'!A2:A984,2,'All Spins (Both)'!I2:I984,FALSE())</f>
        <v>0</v>
      </c>
      <c r="E99" s="16" t="n">
        <f aca="false">SUMIFS('All Spins (Both)'!H2:H984,'All Spins (Both)'!E2:E984,A99,'All Spins (Both)'!A2:A984,2)</f>
        <v>0</v>
      </c>
      <c r="F99" s="11" t="n">
        <f aca="false">B99+D99</f>
        <v>1</v>
      </c>
      <c r="G99" s="15" t="n">
        <f aca="false">SUMIFS('All Spins (Both)'!F2:F984,'All Spins (Both)'!E2:E984,A99,'All Spins (Both)'!I2:I984,FALSE())</f>
        <v>415</v>
      </c>
      <c r="H99" s="15" t="n">
        <f aca="false">SUMIFS('All Spins (Both)'!G2:G984,'All Spins (Both)'!E2:E984,A99)</f>
        <v>3</v>
      </c>
      <c r="I99" s="16" t="n">
        <f aca="false">H99-G99</f>
        <v>-412</v>
      </c>
      <c r="J99" s="11" t="str">
        <f aca="false">IF(AND(B99&gt;0,D99&gt;0),"BOTH","")</f>
        <v/>
      </c>
    </row>
    <row r="100" customFormat="false" ht="15" hidden="false" customHeight="false" outlineLevel="0" collapsed="false">
      <c r="A100" s="11" t="s">
        <v>219</v>
      </c>
      <c r="B100" s="11" t="n">
        <f aca="false">COUNTIFS('All Spins (Both)'!E2:E984,A100,'All Spins (Both)'!A2:A984,1,'All Spins (Both)'!I2:I984,FALSE())</f>
        <v>1</v>
      </c>
      <c r="C100" s="16" t="n">
        <f aca="false">SUMIFS('All Spins (Both)'!H2:H984,'All Spins (Both)'!E2:E984,A100,'All Spins (Both)'!A2:A984,1)</f>
        <v>-422</v>
      </c>
      <c r="D100" s="11" t="n">
        <f aca="false">COUNTIFS('All Spins (Both)'!E2:E984,A100,'All Spins (Both)'!A2:A984,2,'All Spins (Both)'!I2:I984,FALSE())</f>
        <v>0</v>
      </c>
      <c r="E100" s="16" t="n">
        <f aca="false">SUMIFS('All Spins (Both)'!H2:H984,'All Spins (Both)'!E2:E984,A100,'All Spins (Both)'!A2:A984,2)</f>
        <v>0</v>
      </c>
      <c r="F100" s="11" t="n">
        <f aca="false">B100+D100</f>
        <v>1</v>
      </c>
      <c r="G100" s="15" t="n">
        <f aca="false">SUMIFS('All Spins (Both)'!F2:F984,'All Spins (Both)'!E2:E984,A100,'All Spins (Both)'!I2:I984,FALSE())</f>
        <v>425</v>
      </c>
      <c r="H100" s="15" t="n">
        <f aca="false">SUMIFS('All Spins (Both)'!G2:G984,'All Spins (Both)'!E2:E984,A100)</f>
        <v>3</v>
      </c>
      <c r="I100" s="16" t="n">
        <f aca="false">H100-G100</f>
        <v>-422</v>
      </c>
      <c r="J100" s="11" t="str">
        <f aca="false">IF(AND(B100&gt;0,D100&gt;0),"BOTH","")</f>
        <v/>
      </c>
    </row>
    <row r="101" customFormat="false" ht="15" hidden="false" customHeight="false" outlineLevel="0" collapsed="false">
      <c r="A101" s="11" t="s">
        <v>218</v>
      </c>
      <c r="B101" s="11" t="n">
        <f aca="false">COUNTIFS('All Spins (Both)'!E2:E984,A101,'All Spins (Both)'!A2:A984,1,'All Spins (Both)'!I2:I984,FALSE())</f>
        <v>1</v>
      </c>
      <c r="C101" s="16" t="n">
        <f aca="false">SUMIFS('All Spins (Both)'!H2:H984,'All Spins (Both)'!E2:E984,A101,'All Spins (Both)'!A2:A984,1)</f>
        <v>-427</v>
      </c>
      <c r="D101" s="11" t="n">
        <f aca="false">COUNTIFS('All Spins (Both)'!E2:E984,A101,'All Spins (Both)'!A2:A984,2,'All Spins (Both)'!I2:I984,FALSE())</f>
        <v>0</v>
      </c>
      <c r="E101" s="16" t="n">
        <f aca="false">SUMIFS('All Spins (Both)'!H2:H984,'All Spins (Both)'!E2:E984,A101,'All Spins (Both)'!A2:A984,2)</f>
        <v>0</v>
      </c>
      <c r="F101" s="11" t="n">
        <f aca="false">B101+D101</f>
        <v>1</v>
      </c>
      <c r="G101" s="15" t="n">
        <f aca="false">SUMIFS('All Spins (Both)'!F2:F984,'All Spins (Both)'!E2:E984,A101,'All Spins (Both)'!I2:I984,FALSE())</f>
        <v>430</v>
      </c>
      <c r="H101" s="15" t="n">
        <f aca="false">SUMIFS('All Spins (Both)'!G2:G984,'All Spins (Both)'!E2:E984,A101)</f>
        <v>3</v>
      </c>
      <c r="I101" s="16" t="n">
        <f aca="false">H101-G101</f>
        <v>-427</v>
      </c>
      <c r="J101" s="11" t="str">
        <f aca="false">IF(AND(B101&gt;0,D101&gt;0),"BOTH","")</f>
        <v/>
      </c>
    </row>
    <row r="102" customFormat="false" ht="15" hidden="false" customHeight="false" outlineLevel="0" collapsed="false">
      <c r="A102" s="11" t="s">
        <v>275</v>
      </c>
      <c r="B102" s="11" t="n">
        <f aca="false">COUNTIFS('All Spins (Both)'!E2:E984,A102,'All Spins (Both)'!A2:A984,1,'All Spins (Both)'!I2:I984,FALSE())</f>
        <v>0</v>
      </c>
      <c r="C102" s="16" t="n">
        <f aca="false">SUMIFS('All Spins (Both)'!H2:H984,'All Spins (Both)'!E2:E984,A102,'All Spins (Both)'!A2:A984,1)</f>
        <v>0</v>
      </c>
      <c r="D102" s="11" t="n">
        <f aca="false">COUNTIFS('All Spins (Both)'!E2:E984,A102,'All Spins (Both)'!A2:A984,2,'All Spins (Both)'!I2:I984,FALSE())</f>
        <v>2</v>
      </c>
      <c r="E102" s="16" t="n">
        <f aca="false">SUMIFS('All Spins (Both)'!H2:H984,'All Spins (Both)'!E2:E984,A102,'All Spins (Both)'!A2:A984,2)</f>
        <v>-435</v>
      </c>
      <c r="F102" s="11" t="n">
        <f aca="false">B102+D102</f>
        <v>2</v>
      </c>
      <c r="G102" s="15" t="n">
        <f aca="false">SUMIFS('All Spins (Both)'!F2:F984,'All Spins (Both)'!E2:E984,A102,'All Spins (Both)'!I2:I984,FALSE())</f>
        <v>441</v>
      </c>
      <c r="H102" s="15" t="n">
        <f aca="false">SUMIFS('All Spins (Both)'!G2:G984,'All Spins (Both)'!E2:E984,A102)</f>
        <v>6</v>
      </c>
      <c r="I102" s="16" t="n">
        <f aca="false">H102-G102</f>
        <v>-435</v>
      </c>
      <c r="J102" s="11" t="str">
        <f aca="false">IF(AND(B102&gt;0,D102&gt;0),"BOTH","")</f>
        <v/>
      </c>
    </row>
    <row r="103" customFormat="false" ht="15" hidden="false" customHeight="false" outlineLevel="0" collapsed="false">
      <c r="A103" s="11" t="s">
        <v>134</v>
      </c>
      <c r="B103" s="11" t="n">
        <f aca="false">COUNTIFS('All Spins (Both)'!E2:E984,A103,'All Spins (Both)'!A2:A984,1,'All Spins (Both)'!I2:I984,FALSE())</f>
        <v>1</v>
      </c>
      <c r="C103" s="16" t="n">
        <f aca="false">SUMIFS('All Spins (Both)'!H2:H984,'All Spins (Both)'!E2:E984,A103,'All Spins (Both)'!A2:A984,1)</f>
        <v>-447</v>
      </c>
      <c r="D103" s="11" t="n">
        <f aca="false">COUNTIFS('All Spins (Both)'!E2:E984,A103,'All Spins (Both)'!A2:A984,2,'All Spins (Both)'!I2:I984,FALSE())</f>
        <v>0</v>
      </c>
      <c r="E103" s="16" t="n">
        <f aca="false">SUMIFS('All Spins (Both)'!H2:H984,'All Spins (Both)'!E2:E984,A103,'All Spins (Both)'!A2:A984,2)</f>
        <v>0</v>
      </c>
      <c r="F103" s="11" t="n">
        <f aca="false">B103+D103</f>
        <v>1</v>
      </c>
      <c r="G103" s="15" t="n">
        <f aca="false">SUMIFS('All Spins (Both)'!F2:F984,'All Spins (Both)'!E2:E984,A103,'All Spins (Both)'!I2:I984,FALSE())</f>
        <v>450</v>
      </c>
      <c r="H103" s="15" t="n">
        <f aca="false">SUMIFS('All Spins (Both)'!G2:G984,'All Spins (Both)'!E2:E984,A103)</f>
        <v>3</v>
      </c>
      <c r="I103" s="16" t="n">
        <f aca="false">H103-G103</f>
        <v>-447</v>
      </c>
      <c r="J103" s="11" t="str">
        <f aca="false">IF(AND(B103&gt;0,D103&gt;0),"BOTH","")</f>
        <v/>
      </c>
    </row>
    <row r="104" customFormat="false" ht="15" hidden="false" customHeight="false" outlineLevel="0" collapsed="false">
      <c r="A104" s="11" t="s">
        <v>240</v>
      </c>
      <c r="B104" s="11" t="n">
        <f aca="false">COUNTIFS('All Spins (Both)'!E2:E984,A104,'All Spins (Both)'!A2:A984,1,'All Spins (Both)'!I2:I984,FALSE())</f>
        <v>0</v>
      </c>
      <c r="C104" s="16" t="n">
        <f aca="false">SUMIFS('All Spins (Both)'!H2:H984,'All Spins (Both)'!E2:E984,A104,'All Spins (Both)'!A2:A984,1)</f>
        <v>0</v>
      </c>
      <c r="D104" s="11" t="n">
        <f aca="false">COUNTIFS('All Spins (Both)'!E2:E984,A104,'All Spins (Both)'!A2:A984,2,'All Spins (Both)'!I2:I984,FALSE())</f>
        <v>3</v>
      </c>
      <c r="E104" s="16" t="n">
        <f aca="false">SUMIFS('All Spins (Both)'!H2:H984,'All Spins (Both)'!E2:E984,A104,'All Spins (Both)'!A2:A984,2)</f>
        <v>-455</v>
      </c>
      <c r="F104" s="11" t="n">
        <f aca="false">B104+D104</f>
        <v>3</v>
      </c>
      <c r="G104" s="15" t="n">
        <f aca="false">SUMIFS('All Spins (Both)'!F2:F984,'All Spins (Both)'!E2:E984,A104,'All Spins (Both)'!I2:I984,FALSE())</f>
        <v>464</v>
      </c>
      <c r="H104" s="15" t="n">
        <f aca="false">SUMIFS('All Spins (Both)'!G2:G984,'All Spins (Both)'!E2:E984,A104)</f>
        <v>9</v>
      </c>
      <c r="I104" s="16" t="n">
        <f aca="false">H104-G104</f>
        <v>-455</v>
      </c>
      <c r="J104" s="11" t="str">
        <f aca="false">IF(AND(B104&gt;0,D104&gt;0),"BOTH","")</f>
        <v/>
      </c>
    </row>
    <row r="105" customFormat="false" ht="15" hidden="false" customHeight="false" outlineLevel="0" collapsed="false">
      <c r="A105" s="11" t="s">
        <v>158</v>
      </c>
      <c r="B105" s="11" t="n">
        <f aca="false">COUNTIFS('All Spins (Both)'!E2:E984,A105,'All Spins (Both)'!A2:A984,1,'All Spins (Both)'!I2:I984,FALSE())</f>
        <v>4</v>
      </c>
      <c r="C105" s="16" t="n">
        <f aca="false">SUMIFS('All Spins (Both)'!H2:H984,'All Spins (Both)'!E2:E984,A105,'All Spins (Both)'!A2:A984,1)</f>
        <v>-480.5</v>
      </c>
      <c r="D105" s="11" t="n">
        <f aca="false">COUNTIFS('All Spins (Both)'!E2:E984,A105,'All Spins (Both)'!A2:A984,2,'All Spins (Both)'!I2:I984,FALSE())</f>
        <v>0</v>
      </c>
      <c r="E105" s="16" t="n">
        <f aca="false">SUMIFS('All Spins (Both)'!H2:H984,'All Spins (Both)'!E2:E984,A105,'All Spins (Both)'!A2:A984,2)</f>
        <v>0</v>
      </c>
      <c r="F105" s="11" t="n">
        <f aca="false">B105+D105</f>
        <v>4</v>
      </c>
      <c r="G105" s="15" t="n">
        <f aca="false">SUMIFS('All Spins (Both)'!F2:F984,'All Spins (Both)'!E2:E984,A105,'All Spins (Both)'!I2:I984,FALSE())</f>
        <v>1638</v>
      </c>
      <c r="H105" s="15" t="n">
        <f aca="false">SUMIFS('All Spins (Both)'!G2:G984,'All Spins (Both)'!E2:E984,A105)</f>
        <v>1157.5</v>
      </c>
      <c r="I105" s="16" t="n">
        <f aca="false">H105-G105</f>
        <v>-480.5</v>
      </c>
      <c r="J105" s="11" t="str">
        <f aca="false">IF(AND(B105&gt;0,D105&gt;0),"BOTH","")</f>
        <v/>
      </c>
    </row>
    <row r="106" customFormat="false" ht="15" hidden="false" customHeight="false" outlineLevel="0" collapsed="false">
      <c r="A106" s="11" t="s">
        <v>138</v>
      </c>
      <c r="B106" s="11" t="n">
        <f aca="false">COUNTIFS('All Spins (Both)'!E2:E984,A106,'All Spins (Both)'!A2:A984,1,'All Spins (Both)'!I2:I984,FALSE())</f>
        <v>1</v>
      </c>
      <c r="C106" s="16" t="n">
        <f aca="false">SUMIFS('All Spins (Both)'!H2:H984,'All Spins (Both)'!E2:E984,A106,'All Spins (Both)'!A2:A984,1)</f>
        <v>-487</v>
      </c>
      <c r="D106" s="11" t="n">
        <f aca="false">COUNTIFS('All Spins (Both)'!E2:E984,A106,'All Spins (Both)'!A2:A984,2,'All Spins (Both)'!I2:I984,FALSE())</f>
        <v>0</v>
      </c>
      <c r="E106" s="16" t="n">
        <f aca="false">SUMIFS('All Spins (Both)'!H2:H984,'All Spins (Both)'!E2:E984,A106,'All Spins (Both)'!A2:A984,2)</f>
        <v>0</v>
      </c>
      <c r="F106" s="11" t="n">
        <f aca="false">B106+D106</f>
        <v>1</v>
      </c>
      <c r="G106" s="15" t="n">
        <f aca="false">SUMIFS('All Spins (Both)'!F2:F984,'All Spins (Both)'!E2:E984,A106,'All Spins (Both)'!I2:I984,FALSE())</f>
        <v>490</v>
      </c>
      <c r="H106" s="15" t="n">
        <f aca="false">SUMIFS('All Spins (Both)'!G2:G984,'All Spins (Both)'!E2:E984,A106)</f>
        <v>3</v>
      </c>
      <c r="I106" s="16" t="n">
        <f aca="false">H106-G106</f>
        <v>-487</v>
      </c>
      <c r="J106" s="11" t="str">
        <f aca="false">IF(AND(B106&gt;0,D106&gt;0),"BOTH","")</f>
        <v/>
      </c>
    </row>
    <row r="107" customFormat="false" ht="15" hidden="false" customHeight="false" outlineLevel="0" collapsed="false">
      <c r="A107" s="11" t="s">
        <v>139</v>
      </c>
      <c r="B107" s="11" t="n">
        <f aca="false">COUNTIFS('All Spins (Both)'!E2:E984,A107,'All Spins (Both)'!A2:A984,1,'All Spins (Both)'!I2:I984,FALSE())</f>
        <v>1</v>
      </c>
      <c r="C107" s="16" t="n">
        <f aca="false">SUMIFS('All Spins (Both)'!H2:H984,'All Spins (Both)'!E2:E984,A107,'All Spins (Both)'!A2:A984,1)</f>
        <v>-487</v>
      </c>
      <c r="D107" s="11" t="n">
        <f aca="false">COUNTIFS('All Spins (Both)'!E2:E984,A107,'All Spins (Both)'!A2:A984,2,'All Spins (Both)'!I2:I984,FALSE())</f>
        <v>0</v>
      </c>
      <c r="E107" s="16" t="n">
        <f aca="false">SUMIFS('All Spins (Both)'!H2:H984,'All Spins (Both)'!E2:E984,A107,'All Spins (Both)'!A2:A984,2)</f>
        <v>0</v>
      </c>
      <c r="F107" s="11" t="n">
        <f aca="false">B107+D107</f>
        <v>1</v>
      </c>
      <c r="G107" s="15" t="n">
        <f aca="false">SUMIFS('All Spins (Both)'!F2:F984,'All Spins (Both)'!E2:E984,A107,'All Spins (Both)'!I2:I984,FALSE())</f>
        <v>490</v>
      </c>
      <c r="H107" s="15" t="n">
        <f aca="false">SUMIFS('All Spins (Both)'!G2:G984,'All Spins (Both)'!E2:E984,A107)</f>
        <v>3</v>
      </c>
      <c r="I107" s="16" t="n">
        <f aca="false">H107-G107</f>
        <v>-487</v>
      </c>
      <c r="J107" s="11" t="str">
        <f aca="false">IF(AND(B107&gt;0,D107&gt;0),"BOTH","")</f>
        <v/>
      </c>
    </row>
    <row r="108" customFormat="false" ht="15" hidden="false" customHeight="false" outlineLevel="0" collapsed="false">
      <c r="A108" s="11" t="s">
        <v>290</v>
      </c>
      <c r="B108" s="11" t="n">
        <f aca="false">COUNTIFS('All Spins (Both)'!E2:E984,A108,'All Spins (Both)'!A2:A984,1,'All Spins (Both)'!I2:I984,FALSE())</f>
        <v>0</v>
      </c>
      <c r="C108" s="16" t="n">
        <f aca="false">SUMIFS('All Spins (Both)'!H2:H984,'All Spins (Both)'!E2:E984,A108,'All Spins (Both)'!A2:A984,1)</f>
        <v>0</v>
      </c>
      <c r="D108" s="11" t="n">
        <f aca="false">COUNTIFS('All Spins (Both)'!E2:E984,A108,'All Spins (Both)'!A2:A984,2,'All Spins (Both)'!I2:I984,FALSE())</f>
        <v>1</v>
      </c>
      <c r="E108" s="16" t="n">
        <f aca="false">SUMIFS('All Spins (Both)'!H2:H984,'All Spins (Both)'!E2:E984,A108,'All Spins (Both)'!A2:A984,2)</f>
        <v>-497</v>
      </c>
      <c r="F108" s="11" t="n">
        <f aca="false">B108+D108</f>
        <v>1</v>
      </c>
      <c r="G108" s="15" t="n">
        <f aca="false">SUMIFS('All Spins (Both)'!F2:F984,'All Spins (Both)'!E2:E984,A108,'All Spins (Both)'!I2:I984,FALSE())</f>
        <v>500</v>
      </c>
      <c r="H108" s="15" t="n">
        <f aca="false">SUMIFS('All Spins (Both)'!G2:G984,'All Spins (Both)'!E2:E984,A108)</f>
        <v>3</v>
      </c>
      <c r="I108" s="16" t="n">
        <f aca="false">H108-G108</f>
        <v>-497</v>
      </c>
      <c r="J108" s="11" t="str">
        <f aca="false">IF(AND(B108&gt;0,D108&gt;0),"BOTH","")</f>
        <v/>
      </c>
    </row>
    <row r="109" customFormat="false" ht="15" hidden="false" customHeight="false" outlineLevel="0" collapsed="false">
      <c r="A109" s="11" t="s">
        <v>291</v>
      </c>
      <c r="B109" s="11" t="n">
        <f aca="false">COUNTIFS('All Spins (Both)'!E2:E984,A109,'All Spins (Both)'!A2:A984,1,'All Spins (Both)'!I2:I984,FALSE())</f>
        <v>0</v>
      </c>
      <c r="C109" s="16" t="n">
        <f aca="false">SUMIFS('All Spins (Both)'!H2:H984,'All Spins (Both)'!E2:E984,A109,'All Spins (Both)'!A2:A984,1)</f>
        <v>0</v>
      </c>
      <c r="D109" s="11" t="n">
        <f aca="false">COUNTIFS('All Spins (Both)'!E2:E984,A109,'All Spins (Both)'!A2:A984,2,'All Spins (Both)'!I2:I984,FALSE())</f>
        <v>1</v>
      </c>
      <c r="E109" s="16" t="n">
        <f aca="false">SUMIFS('All Spins (Both)'!H2:H984,'All Spins (Both)'!E2:E984,A109,'All Spins (Both)'!A2:A984,2)</f>
        <v>-501</v>
      </c>
      <c r="F109" s="11" t="n">
        <f aca="false">B109+D109</f>
        <v>1</v>
      </c>
      <c r="G109" s="15" t="n">
        <f aca="false">SUMIFS('All Spins (Both)'!F2:F984,'All Spins (Both)'!E2:E984,A109,'All Spins (Both)'!I2:I984,FALSE())</f>
        <v>504</v>
      </c>
      <c r="H109" s="15" t="n">
        <f aca="false">SUMIFS('All Spins (Both)'!G2:G984,'All Spins (Both)'!E2:E984,A109)</f>
        <v>3</v>
      </c>
      <c r="I109" s="16" t="n">
        <f aca="false">H109-G109</f>
        <v>-501</v>
      </c>
      <c r="J109" s="11" t="str">
        <f aca="false">IF(AND(B109&gt;0,D109&gt;0),"BOTH","")</f>
        <v/>
      </c>
    </row>
    <row r="110" customFormat="false" ht="15" hidden="false" customHeight="false" outlineLevel="0" collapsed="false">
      <c r="A110" s="11" t="s">
        <v>213</v>
      </c>
      <c r="B110" s="11" t="n">
        <f aca="false">COUNTIFS('All Spins (Both)'!E2:E984,A110,'All Spins (Both)'!A2:A984,1,'All Spins (Both)'!I2:I984,FALSE())</f>
        <v>2</v>
      </c>
      <c r="C110" s="16" t="n">
        <f aca="false">SUMIFS('All Spins (Both)'!H2:H984,'All Spins (Both)'!E2:E984,A110,'All Spins (Both)'!A2:A984,1)</f>
        <v>-559</v>
      </c>
      <c r="D110" s="11" t="n">
        <f aca="false">COUNTIFS('All Spins (Both)'!E2:E984,A110,'All Spins (Both)'!A2:A984,2,'All Spins (Both)'!I2:I984,FALSE())</f>
        <v>0</v>
      </c>
      <c r="E110" s="16" t="n">
        <f aca="false">SUMIFS('All Spins (Both)'!H2:H984,'All Spins (Both)'!E2:E984,A110,'All Spins (Both)'!A2:A984,2)</f>
        <v>0</v>
      </c>
      <c r="F110" s="11" t="n">
        <f aca="false">B110+D110</f>
        <v>2</v>
      </c>
      <c r="G110" s="15" t="n">
        <f aca="false">SUMIFS('All Spins (Both)'!F2:F984,'All Spins (Both)'!E2:E984,A110,'All Spins (Both)'!I2:I984,FALSE())</f>
        <v>565</v>
      </c>
      <c r="H110" s="15" t="n">
        <f aca="false">SUMIFS('All Spins (Both)'!G2:G984,'All Spins (Both)'!E2:E984,A110)</f>
        <v>6</v>
      </c>
      <c r="I110" s="16" t="n">
        <f aca="false">H110-G110</f>
        <v>-559</v>
      </c>
      <c r="J110" s="11" t="str">
        <f aca="false">IF(AND(B110&gt;0,D110&gt;0),"BOTH","")</f>
        <v/>
      </c>
    </row>
    <row r="111" customFormat="false" ht="15" hidden="false" customHeight="false" outlineLevel="0" collapsed="false">
      <c r="A111" s="11" t="s">
        <v>237</v>
      </c>
      <c r="B111" s="11" t="n">
        <f aca="false">COUNTIFS('All Spins (Both)'!E2:E984,A111,'All Spins (Both)'!A2:A984,1,'All Spins (Both)'!I2:I984,FALSE())</f>
        <v>0</v>
      </c>
      <c r="C111" s="16" t="n">
        <f aca="false">SUMIFS('All Spins (Both)'!H2:H984,'All Spins (Both)'!E2:E984,A111,'All Spins (Both)'!A2:A984,1)</f>
        <v>0</v>
      </c>
      <c r="D111" s="11" t="n">
        <f aca="false">COUNTIFS('All Spins (Both)'!E2:E984,A111,'All Spins (Both)'!A2:A984,2,'All Spins (Both)'!I2:I984,FALSE())</f>
        <v>3</v>
      </c>
      <c r="E111" s="16" t="n">
        <f aca="false">SUMIFS('All Spins (Both)'!H2:H984,'All Spins (Both)'!E2:E984,A111,'All Spins (Both)'!A2:A984,2)</f>
        <v>-597</v>
      </c>
      <c r="F111" s="11" t="n">
        <f aca="false">B111+D111</f>
        <v>3</v>
      </c>
      <c r="G111" s="15" t="n">
        <f aca="false">SUMIFS('All Spins (Both)'!F2:F984,'All Spins (Both)'!E2:E984,A111,'All Spins (Both)'!I2:I984,FALSE())</f>
        <v>673</v>
      </c>
      <c r="H111" s="15" t="n">
        <f aca="false">SUMIFS('All Spins (Both)'!G2:G984,'All Spins (Both)'!E2:E984,A111)</f>
        <v>76</v>
      </c>
      <c r="I111" s="16" t="n">
        <f aca="false">H111-G111</f>
        <v>-597</v>
      </c>
      <c r="J111" s="11" t="str">
        <f aca="false">IF(AND(B111&gt;0,D111&gt;0),"BOTH","")</f>
        <v/>
      </c>
    </row>
    <row r="112" customFormat="false" ht="15" hidden="false" customHeight="false" outlineLevel="0" collapsed="false">
      <c r="A112" s="11" t="s">
        <v>271</v>
      </c>
      <c r="B112" s="11" t="n">
        <f aca="false">COUNTIFS('All Spins (Both)'!E2:E984,A112,'All Spins (Both)'!A2:A984,1,'All Spins (Both)'!I2:I984,FALSE())</f>
        <v>0</v>
      </c>
      <c r="C112" s="16" t="n">
        <f aca="false">SUMIFS('All Spins (Both)'!H2:H984,'All Spins (Both)'!E2:E984,A112,'All Spins (Both)'!A2:A984,1)</f>
        <v>0</v>
      </c>
      <c r="D112" s="11" t="n">
        <f aca="false">COUNTIFS('All Spins (Both)'!E2:E984,A112,'All Spins (Both)'!A2:A984,2,'All Spins (Both)'!I2:I984,FALSE())</f>
        <v>4</v>
      </c>
      <c r="E112" s="16" t="n">
        <f aca="false">SUMIFS('All Spins (Both)'!H2:H984,'All Spins (Both)'!E2:E984,A112,'All Spins (Both)'!A2:A984,2)</f>
        <v>-633</v>
      </c>
      <c r="F112" s="11" t="n">
        <f aca="false">B112+D112</f>
        <v>4</v>
      </c>
      <c r="G112" s="15" t="n">
        <f aca="false">SUMIFS('All Spins (Both)'!F2:F984,'All Spins (Both)'!E2:E984,A112,'All Spins (Both)'!I2:I984,FALSE())</f>
        <v>645</v>
      </c>
      <c r="H112" s="15" t="n">
        <f aca="false">SUMIFS('All Spins (Both)'!G2:G984,'All Spins (Both)'!E2:E984,A112)</f>
        <v>12</v>
      </c>
      <c r="I112" s="16" t="n">
        <f aca="false">H112-G112</f>
        <v>-633</v>
      </c>
      <c r="J112" s="11" t="str">
        <f aca="false">IF(AND(B112&gt;0,D112&gt;0),"BOTH","")</f>
        <v/>
      </c>
    </row>
    <row r="113" customFormat="false" ht="15" hidden="false" customHeight="false" outlineLevel="0" collapsed="false">
      <c r="A113" s="11" t="s">
        <v>210</v>
      </c>
      <c r="B113" s="11" t="n">
        <f aca="false">COUNTIFS('All Spins (Both)'!E2:E984,A113,'All Spins (Both)'!A2:A984,1,'All Spins (Both)'!I2:I984,FALSE())</f>
        <v>3</v>
      </c>
      <c r="C113" s="16" t="n">
        <f aca="false">SUMIFS('All Spins (Both)'!H2:H984,'All Spins (Both)'!E2:E984,A113,'All Spins (Both)'!A2:A984,1)</f>
        <v>-646.5</v>
      </c>
      <c r="D113" s="11" t="n">
        <f aca="false">COUNTIFS('All Spins (Both)'!E2:E984,A113,'All Spins (Both)'!A2:A984,2,'All Spins (Both)'!I2:I984,FALSE())</f>
        <v>0</v>
      </c>
      <c r="E113" s="16" t="n">
        <f aca="false">SUMIFS('All Spins (Both)'!H2:H984,'All Spins (Both)'!E2:E984,A113,'All Spins (Both)'!A2:A984,2)</f>
        <v>0</v>
      </c>
      <c r="F113" s="11" t="n">
        <f aca="false">B113+D113</f>
        <v>3</v>
      </c>
      <c r="G113" s="15" t="n">
        <f aca="false">SUMIFS('All Spins (Both)'!F2:F984,'All Spins (Both)'!E2:E984,A113,'All Spins (Both)'!I2:I984,FALSE())</f>
        <v>1074</v>
      </c>
      <c r="H113" s="15" t="n">
        <f aca="false">SUMIFS('All Spins (Both)'!G2:G984,'All Spins (Both)'!E2:E984,A113)</f>
        <v>427.5</v>
      </c>
      <c r="I113" s="16" t="n">
        <f aca="false">H113-G113</f>
        <v>-646.5</v>
      </c>
      <c r="J113" s="11" t="str">
        <f aca="false">IF(AND(B113&gt;0,D113&gt;0),"BOTH","")</f>
        <v/>
      </c>
    </row>
    <row r="114" customFormat="false" ht="15" hidden="false" customHeight="false" outlineLevel="0" collapsed="false">
      <c r="A114" s="11" t="s">
        <v>259</v>
      </c>
      <c r="B114" s="11" t="n">
        <f aca="false">COUNTIFS('All Spins (Both)'!E2:E984,A114,'All Spins (Both)'!A2:A984,1,'All Spins (Both)'!I2:I984,FALSE())</f>
        <v>0</v>
      </c>
      <c r="C114" s="16" t="n">
        <f aca="false">SUMIFS('All Spins (Both)'!H2:H984,'All Spins (Both)'!E2:E984,A114,'All Spins (Both)'!A2:A984,1)</f>
        <v>0</v>
      </c>
      <c r="D114" s="11" t="n">
        <f aca="false">COUNTIFS('All Spins (Both)'!E2:E984,A114,'All Spins (Both)'!A2:A984,2,'All Spins (Both)'!I2:I984,FALSE())</f>
        <v>8</v>
      </c>
      <c r="E114" s="16" t="n">
        <f aca="false">SUMIFS('All Spins (Both)'!H2:H984,'All Spins (Both)'!E2:E984,A114,'All Spins (Both)'!A2:A984,2)</f>
        <v>-669</v>
      </c>
      <c r="F114" s="11" t="n">
        <f aca="false">B114+D114</f>
        <v>8</v>
      </c>
      <c r="G114" s="15" t="n">
        <f aca="false">SUMIFS('All Spins (Both)'!F2:F984,'All Spins (Both)'!E2:E984,A114,'All Spins (Both)'!I2:I984,FALSE())</f>
        <v>1489</v>
      </c>
      <c r="H114" s="15" t="n">
        <f aca="false">SUMIFS('All Spins (Both)'!G2:G984,'All Spins (Both)'!E2:E984,A114)</f>
        <v>820</v>
      </c>
      <c r="I114" s="16" t="n">
        <f aca="false">H114-G114</f>
        <v>-669</v>
      </c>
      <c r="J114" s="11" t="str">
        <f aca="false">IF(AND(B114&gt;0,D114&gt;0),"BOTH","")</f>
        <v/>
      </c>
    </row>
    <row r="115" customFormat="false" ht="15" hidden="false" customHeight="false" outlineLevel="0" collapsed="false">
      <c r="A115" s="11" t="s">
        <v>278</v>
      </c>
      <c r="B115" s="11" t="n">
        <f aca="false">COUNTIFS('All Spins (Both)'!E2:E984,A115,'All Spins (Both)'!A2:A984,1,'All Spins (Both)'!I2:I984,FALSE())</f>
        <v>0</v>
      </c>
      <c r="C115" s="16" t="n">
        <f aca="false">SUMIFS('All Spins (Both)'!H2:H984,'All Spins (Both)'!E2:E984,A115,'All Spins (Both)'!A2:A984,1)</f>
        <v>0</v>
      </c>
      <c r="D115" s="11" t="n">
        <f aca="false">COUNTIFS('All Spins (Both)'!E2:E984,A115,'All Spins (Both)'!A2:A984,2,'All Spins (Both)'!I2:I984,FALSE())</f>
        <v>3</v>
      </c>
      <c r="E115" s="16" t="n">
        <f aca="false">SUMIFS('All Spins (Both)'!H2:H984,'All Spins (Both)'!E2:E984,A115,'All Spins (Both)'!A2:A984,2)</f>
        <v>-687</v>
      </c>
      <c r="F115" s="11" t="n">
        <f aca="false">B115+D115</f>
        <v>3</v>
      </c>
      <c r="G115" s="15" t="n">
        <f aca="false">SUMIFS('All Spins (Both)'!F2:F984,'All Spins (Both)'!E2:E984,A115,'All Spins (Both)'!I2:I984,FALSE())</f>
        <v>696</v>
      </c>
      <c r="H115" s="15" t="n">
        <f aca="false">SUMIFS('All Spins (Both)'!G2:G984,'All Spins (Both)'!E2:E984,A115)</f>
        <v>9</v>
      </c>
      <c r="I115" s="16" t="n">
        <f aca="false">H115-G115</f>
        <v>-687</v>
      </c>
      <c r="J115" s="11" t="str">
        <f aca="false">IF(AND(B115&gt;0,D115&gt;0),"BOTH","")</f>
        <v/>
      </c>
    </row>
    <row r="116" customFormat="false" ht="15" hidden="false" customHeight="false" outlineLevel="0" collapsed="false">
      <c r="A116" s="11" t="s">
        <v>164</v>
      </c>
      <c r="B116" s="11" t="n">
        <f aca="false">COUNTIFS('All Spins (Both)'!E2:E984,A116,'All Spins (Both)'!A2:A984,1,'All Spins (Both)'!I2:I984,FALSE())</f>
        <v>2</v>
      </c>
      <c r="C116" s="16" t="n">
        <f aca="false">SUMIFS('All Spins (Both)'!H2:H984,'All Spins (Both)'!E2:E984,A116,'All Spins (Both)'!A2:A984,1)</f>
        <v>-717</v>
      </c>
      <c r="D116" s="11" t="n">
        <f aca="false">COUNTIFS('All Spins (Both)'!E2:E984,A116,'All Spins (Both)'!A2:A984,2,'All Spins (Both)'!I2:I984,FALSE())</f>
        <v>0</v>
      </c>
      <c r="E116" s="16" t="n">
        <f aca="false">SUMIFS('All Spins (Both)'!H2:H984,'All Spins (Both)'!E2:E984,A116,'All Spins (Both)'!A2:A984,2)</f>
        <v>0</v>
      </c>
      <c r="F116" s="11" t="n">
        <f aca="false">B116+D116</f>
        <v>2</v>
      </c>
      <c r="G116" s="15" t="n">
        <f aca="false">SUMIFS('All Spins (Both)'!F2:F984,'All Spins (Both)'!E2:E984,A116,'All Spins (Both)'!I2:I984,FALSE())</f>
        <v>723</v>
      </c>
      <c r="H116" s="15" t="n">
        <f aca="false">SUMIFS('All Spins (Both)'!G2:G984,'All Spins (Both)'!E2:E984,A116)</f>
        <v>6</v>
      </c>
      <c r="I116" s="16" t="n">
        <f aca="false">H116-G116</f>
        <v>-717</v>
      </c>
      <c r="J116" s="11" t="str">
        <f aca="false">IF(AND(B116&gt;0,D116&gt;0),"BOTH","")</f>
        <v/>
      </c>
    </row>
    <row r="117" customFormat="false" ht="15" hidden="false" customHeight="false" outlineLevel="0" collapsed="false">
      <c r="A117" s="11" t="s">
        <v>204</v>
      </c>
      <c r="B117" s="11" t="n">
        <f aca="false">COUNTIFS('All Spins (Both)'!E2:E984,A117,'All Spins (Both)'!A2:A984,1,'All Spins (Both)'!I2:I984,FALSE())</f>
        <v>3</v>
      </c>
      <c r="C117" s="16" t="n">
        <f aca="false">SUMIFS('All Spins (Both)'!H2:H984,'All Spins (Both)'!E2:E984,A117,'All Spins (Both)'!A2:A984,1)</f>
        <v>-748</v>
      </c>
      <c r="D117" s="11" t="n">
        <f aca="false">COUNTIFS('All Spins (Both)'!E2:E984,A117,'All Spins (Both)'!A2:A984,2,'All Spins (Both)'!I2:I984,FALSE())</f>
        <v>0</v>
      </c>
      <c r="E117" s="16" t="n">
        <f aca="false">SUMIFS('All Spins (Both)'!H2:H984,'All Spins (Both)'!E2:E984,A117,'All Spins (Both)'!A2:A984,2)</f>
        <v>0</v>
      </c>
      <c r="F117" s="11" t="n">
        <f aca="false">B117+D117</f>
        <v>3</v>
      </c>
      <c r="G117" s="15" t="n">
        <f aca="false">SUMIFS('All Spins (Both)'!F2:F984,'All Spins (Both)'!E2:E984,A117,'All Spins (Both)'!I2:I984,FALSE())</f>
        <v>757</v>
      </c>
      <c r="H117" s="15" t="n">
        <f aca="false">SUMIFS('All Spins (Both)'!G2:G984,'All Spins (Both)'!E2:E984,A117)</f>
        <v>9</v>
      </c>
      <c r="I117" s="16" t="n">
        <f aca="false">H117-G117</f>
        <v>-748</v>
      </c>
      <c r="J117" s="11" t="str">
        <f aca="false">IF(AND(B117&gt;0,D117&gt;0),"BOTH","")</f>
        <v/>
      </c>
    </row>
    <row r="118" customFormat="false" ht="15" hidden="false" customHeight="false" outlineLevel="0" collapsed="false">
      <c r="A118" s="11" t="s">
        <v>140</v>
      </c>
      <c r="B118" s="11" t="n">
        <f aca="false">COUNTIFS('All Spins (Both)'!E2:E984,A118,'All Spins (Both)'!A2:A984,1,'All Spins (Both)'!I2:I984,FALSE())</f>
        <v>1</v>
      </c>
      <c r="C118" s="16" t="n">
        <f aca="false">SUMIFS('All Spins (Both)'!H2:H984,'All Spins (Both)'!E2:E984,A118,'All Spins (Both)'!A2:A984,1)</f>
        <v>-455</v>
      </c>
      <c r="D118" s="11" t="n">
        <f aca="false">COUNTIFS('All Spins (Both)'!E2:E984,A118,'All Spins (Both)'!A2:A984,2,'All Spins (Both)'!I2:I984,FALSE())</f>
        <v>2</v>
      </c>
      <c r="E118" s="16" t="n">
        <f aca="false">SUMIFS('All Spins (Both)'!H2:H984,'All Spins (Both)'!E2:E984,A118,'All Spins (Both)'!A2:A984,2)</f>
        <v>-320</v>
      </c>
      <c r="F118" s="11" t="n">
        <f aca="false">B118+D118</f>
        <v>3</v>
      </c>
      <c r="G118" s="15" t="n">
        <f aca="false">SUMIFS('All Spins (Both)'!F2:F984,'All Spins (Both)'!E2:E984,A118,'All Spins (Both)'!I2:I984,FALSE())</f>
        <v>784</v>
      </c>
      <c r="H118" s="15" t="n">
        <f aca="false">SUMIFS('All Spins (Both)'!G2:G984,'All Spins (Both)'!E2:E984,A118)</f>
        <v>9</v>
      </c>
      <c r="I118" s="16" t="n">
        <f aca="false">H118-G118</f>
        <v>-775</v>
      </c>
      <c r="J118" s="11" t="str">
        <f aca="false">IF(AND(B118&gt;0,D118&gt;0),"BOTH","")</f>
        <v>BOTH</v>
      </c>
    </row>
    <row r="119" customFormat="false" ht="15" hidden="false" customHeight="false" outlineLevel="0" collapsed="false">
      <c r="A119" s="11" t="s">
        <v>150</v>
      </c>
      <c r="B119" s="11" t="n">
        <f aca="false">COUNTIFS('All Spins (Both)'!E2:E984,A119,'All Spins (Both)'!A2:A984,1,'All Spins (Both)'!I2:I984,FALSE())</f>
        <v>3</v>
      </c>
      <c r="C119" s="16" t="n">
        <f aca="false">SUMIFS('All Spins (Both)'!H2:H984,'All Spins (Both)'!E2:E984,A119,'All Spins (Both)'!A2:A984,1)</f>
        <v>-775</v>
      </c>
      <c r="D119" s="11" t="n">
        <f aca="false">COUNTIFS('All Spins (Both)'!E2:E984,A119,'All Spins (Both)'!A2:A984,2,'All Spins (Both)'!I2:I984,FALSE())</f>
        <v>0</v>
      </c>
      <c r="E119" s="16" t="n">
        <f aca="false">SUMIFS('All Spins (Both)'!H2:H984,'All Spins (Both)'!E2:E984,A119,'All Spins (Both)'!A2:A984,2)</f>
        <v>0</v>
      </c>
      <c r="F119" s="11" t="n">
        <f aca="false">B119+D119</f>
        <v>3</v>
      </c>
      <c r="G119" s="15" t="n">
        <f aca="false">SUMIFS('All Spins (Both)'!F2:F984,'All Spins (Both)'!E2:E984,A119,'All Spins (Both)'!I2:I984,FALSE())</f>
        <v>1420</v>
      </c>
      <c r="H119" s="15" t="n">
        <f aca="false">SUMIFS('All Spins (Both)'!G2:G984,'All Spins (Both)'!E2:E984,A119)</f>
        <v>645</v>
      </c>
      <c r="I119" s="16" t="n">
        <f aca="false">H119-G119</f>
        <v>-775</v>
      </c>
      <c r="J119" s="11" t="str">
        <f aca="false">IF(AND(B119&gt;0,D119&gt;0),"BOTH","")</f>
        <v/>
      </c>
    </row>
    <row r="120" customFormat="false" ht="15" hidden="false" customHeight="false" outlineLevel="0" collapsed="false">
      <c r="A120" s="11" t="s">
        <v>289</v>
      </c>
      <c r="B120" s="11" t="n">
        <f aca="false">COUNTIFS('All Spins (Both)'!E2:E984,A120,'All Spins (Both)'!A2:A984,1,'All Spins (Both)'!I2:I984,FALSE())</f>
        <v>0</v>
      </c>
      <c r="C120" s="16" t="n">
        <f aca="false">SUMIFS('All Spins (Both)'!H2:H984,'All Spins (Both)'!E2:E984,A120,'All Spins (Both)'!A2:A984,1)</f>
        <v>0</v>
      </c>
      <c r="D120" s="11" t="n">
        <f aca="false">COUNTIFS('All Spins (Both)'!E2:E984,A120,'All Spins (Both)'!A2:A984,2,'All Spins (Both)'!I2:I984,FALSE())</f>
        <v>2</v>
      </c>
      <c r="E120" s="16" t="n">
        <f aca="false">SUMIFS('All Spins (Both)'!H2:H984,'All Spins (Both)'!E2:E984,A120,'All Spins (Both)'!A2:A984,2)</f>
        <v>-783</v>
      </c>
      <c r="F120" s="11" t="n">
        <f aca="false">B120+D120</f>
        <v>2</v>
      </c>
      <c r="G120" s="15" t="n">
        <f aca="false">SUMIFS('All Spins (Both)'!F2:F984,'All Spins (Both)'!E2:E984,A120,'All Spins (Both)'!I2:I984,FALSE())</f>
        <v>1043</v>
      </c>
      <c r="H120" s="15" t="n">
        <f aca="false">SUMIFS('All Spins (Both)'!G2:G984,'All Spins (Both)'!E2:E984,A120)</f>
        <v>260</v>
      </c>
      <c r="I120" s="16" t="n">
        <f aca="false">H120-G120</f>
        <v>-783</v>
      </c>
      <c r="J120" s="11" t="str">
        <f aca="false">IF(AND(B120&gt;0,D120&gt;0),"BOTH","")</f>
        <v/>
      </c>
    </row>
    <row r="121" customFormat="false" ht="15" hidden="false" customHeight="false" outlineLevel="0" collapsed="false">
      <c r="A121" s="11" t="s">
        <v>157</v>
      </c>
      <c r="B121" s="11" t="n">
        <f aca="false">COUNTIFS('All Spins (Both)'!E2:E984,A121,'All Spins (Both)'!A2:A984,1,'All Spins (Both)'!I2:I984,FALSE())</f>
        <v>1</v>
      </c>
      <c r="C121" s="16" t="n">
        <f aca="false">SUMIFS('All Spins (Both)'!H2:H984,'All Spins (Both)'!E2:E984,A121,'All Spins (Both)'!A2:A984,1)</f>
        <v>-382</v>
      </c>
      <c r="D121" s="11" t="n">
        <f aca="false">COUNTIFS('All Spins (Both)'!E2:E984,A121,'All Spins (Both)'!A2:A984,2,'All Spins (Both)'!I2:I984,FALSE())</f>
        <v>6</v>
      </c>
      <c r="E121" s="16" t="n">
        <f aca="false">SUMIFS('All Spins (Both)'!H2:H984,'All Spins (Both)'!E2:E984,A121,'All Spins (Both)'!A2:A984,2)</f>
        <v>-405</v>
      </c>
      <c r="F121" s="11" t="n">
        <f aca="false">B121+D121</f>
        <v>7</v>
      </c>
      <c r="G121" s="15" t="n">
        <f aca="false">SUMIFS('All Spins (Both)'!F2:F984,'All Spins (Both)'!E2:E984,A121,'All Spins (Both)'!I2:I984,FALSE())</f>
        <v>1502</v>
      </c>
      <c r="H121" s="15" t="n">
        <f aca="false">SUMIFS('All Spins (Both)'!G2:G984,'All Spins (Both)'!E2:E984,A121)</f>
        <v>715</v>
      </c>
      <c r="I121" s="16" t="n">
        <f aca="false">H121-G121</f>
        <v>-787</v>
      </c>
      <c r="J121" s="11" t="str">
        <f aca="false">IF(AND(B121&gt;0,D121&gt;0),"BOTH","")</f>
        <v>BOTH</v>
      </c>
    </row>
    <row r="122" customFormat="false" ht="15" hidden="false" customHeight="false" outlineLevel="0" collapsed="false">
      <c r="A122" s="11" t="s">
        <v>153</v>
      </c>
      <c r="B122" s="11" t="n">
        <f aca="false">COUNTIFS('All Spins (Both)'!E2:E984,A122,'All Spins (Both)'!A2:A984,1,'All Spins (Both)'!I2:I984,FALSE())</f>
        <v>2</v>
      </c>
      <c r="C122" s="16" t="n">
        <f aca="false">SUMIFS('All Spins (Both)'!H2:H984,'All Spins (Both)'!E2:E984,A122,'All Spins (Both)'!A2:A984,1)</f>
        <v>-792</v>
      </c>
      <c r="D122" s="11" t="n">
        <f aca="false">COUNTIFS('All Spins (Both)'!E2:E984,A122,'All Spins (Both)'!A2:A984,2,'All Spins (Both)'!I2:I984,FALSE())</f>
        <v>0</v>
      </c>
      <c r="E122" s="16" t="n">
        <f aca="false">SUMIFS('All Spins (Both)'!H2:H984,'All Spins (Both)'!E2:E984,A122,'All Spins (Both)'!A2:A984,2)</f>
        <v>0</v>
      </c>
      <c r="F122" s="11" t="n">
        <f aca="false">B122+D122</f>
        <v>2</v>
      </c>
      <c r="G122" s="15" t="n">
        <f aca="false">SUMIFS('All Spins (Both)'!F2:F984,'All Spins (Both)'!E2:E984,A122,'All Spins (Both)'!I2:I984,FALSE())</f>
        <v>798</v>
      </c>
      <c r="H122" s="15" t="n">
        <f aca="false">SUMIFS('All Spins (Both)'!G2:G984,'All Spins (Both)'!E2:E984,A122)</f>
        <v>6</v>
      </c>
      <c r="I122" s="16" t="n">
        <f aca="false">H122-G122</f>
        <v>-792</v>
      </c>
      <c r="J122" s="11" t="str">
        <f aca="false">IF(AND(B122&gt;0,D122&gt;0),"BOTH","")</f>
        <v/>
      </c>
    </row>
    <row r="123" customFormat="false" ht="15" hidden="false" customHeight="false" outlineLevel="0" collapsed="false">
      <c r="A123" s="11" t="s">
        <v>263</v>
      </c>
      <c r="B123" s="11" t="n">
        <f aca="false">COUNTIFS('All Spins (Both)'!E2:E984,A123,'All Spins (Both)'!A2:A984,1,'All Spins (Both)'!I2:I984,FALSE())</f>
        <v>0</v>
      </c>
      <c r="C123" s="16" t="n">
        <f aca="false">SUMIFS('All Spins (Both)'!H2:H984,'All Spins (Both)'!E2:E984,A123,'All Spins (Both)'!A2:A984,1)</f>
        <v>0</v>
      </c>
      <c r="D123" s="11" t="n">
        <f aca="false">COUNTIFS('All Spins (Both)'!E2:E984,A123,'All Spins (Both)'!A2:A984,2,'All Spins (Both)'!I2:I984,FALSE())</f>
        <v>7</v>
      </c>
      <c r="E123" s="16" t="n">
        <f aca="false">SUMIFS('All Spins (Both)'!H2:H984,'All Spins (Both)'!E2:E984,A123,'All Spins (Both)'!A2:A984,2)</f>
        <v>-808</v>
      </c>
      <c r="F123" s="11" t="n">
        <f aca="false">B123+D123</f>
        <v>7</v>
      </c>
      <c r="G123" s="15" t="n">
        <f aca="false">SUMIFS('All Spins (Both)'!F2:F984,'All Spins (Both)'!E2:E984,A123,'All Spins (Both)'!I2:I984,FALSE())</f>
        <v>1424</v>
      </c>
      <c r="H123" s="15" t="n">
        <f aca="false">SUMIFS('All Spins (Both)'!G2:G984,'All Spins (Both)'!E2:E984,A123)</f>
        <v>616</v>
      </c>
      <c r="I123" s="16" t="n">
        <f aca="false">H123-G123</f>
        <v>-808</v>
      </c>
      <c r="J123" s="11" t="str">
        <f aca="false">IF(AND(B123&gt;0,D123&gt;0),"BOTH","")</f>
        <v/>
      </c>
    </row>
    <row r="124" customFormat="false" ht="15" hidden="false" customHeight="false" outlineLevel="0" collapsed="false">
      <c r="A124" s="11" t="s">
        <v>217</v>
      </c>
      <c r="B124" s="11" t="n">
        <f aca="false">COUNTIFS('All Spins (Both)'!E2:E984,A124,'All Spins (Both)'!A2:A984,1,'All Spins (Both)'!I2:I984,FALSE())</f>
        <v>2</v>
      </c>
      <c r="C124" s="16" t="n">
        <f aca="false">SUMIFS('All Spins (Both)'!H2:H984,'All Spins (Both)'!E2:E984,A124,'All Spins (Both)'!A2:A984,1)</f>
        <v>-818</v>
      </c>
      <c r="D124" s="11" t="n">
        <f aca="false">COUNTIFS('All Spins (Both)'!E2:E984,A124,'All Spins (Both)'!A2:A984,2,'All Spins (Both)'!I2:I984,FALSE())</f>
        <v>0</v>
      </c>
      <c r="E124" s="16" t="n">
        <f aca="false">SUMIFS('All Spins (Both)'!H2:H984,'All Spins (Both)'!E2:E984,A124,'All Spins (Both)'!A2:A984,2)</f>
        <v>0</v>
      </c>
      <c r="F124" s="11" t="n">
        <f aca="false">B124+D124</f>
        <v>2</v>
      </c>
      <c r="G124" s="15" t="n">
        <f aca="false">SUMIFS('All Spins (Both)'!F2:F984,'All Spins (Both)'!E2:E984,A124,'All Spins (Both)'!I2:I984,FALSE())</f>
        <v>824</v>
      </c>
      <c r="H124" s="15" t="n">
        <f aca="false">SUMIFS('All Spins (Both)'!G2:G984,'All Spins (Both)'!E2:E984,A124)</f>
        <v>6</v>
      </c>
      <c r="I124" s="16" t="n">
        <f aca="false">H124-G124</f>
        <v>-818</v>
      </c>
      <c r="J124" s="11" t="str">
        <f aca="false">IF(AND(B124&gt;0,D124&gt;0),"BOTH","")</f>
        <v/>
      </c>
    </row>
    <row r="125" customFormat="false" ht="15" hidden="false" customHeight="false" outlineLevel="0" collapsed="false">
      <c r="A125" s="11" t="s">
        <v>186</v>
      </c>
      <c r="B125" s="11" t="n">
        <f aca="false">COUNTIFS('All Spins (Both)'!E2:E984,A125,'All Spins (Both)'!A2:A984,1,'All Spins (Both)'!I2:I984,FALSE())</f>
        <v>3</v>
      </c>
      <c r="C125" s="16" t="n">
        <f aca="false">SUMIFS('All Spins (Both)'!H2:H984,'All Spins (Both)'!E2:E984,A125,'All Spins (Both)'!A2:A984,1)</f>
        <v>-882.5</v>
      </c>
      <c r="D125" s="11" t="n">
        <f aca="false">COUNTIFS('All Spins (Both)'!E2:E984,A125,'All Spins (Both)'!A2:A984,2,'All Spins (Both)'!I2:I984,FALSE())</f>
        <v>0</v>
      </c>
      <c r="E125" s="16" t="n">
        <f aca="false">SUMIFS('All Spins (Both)'!H2:H984,'All Spins (Both)'!E2:E984,A125,'All Spins (Both)'!A2:A984,2)</f>
        <v>0</v>
      </c>
      <c r="F125" s="11" t="n">
        <f aca="false">B125+D125</f>
        <v>3</v>
      </c>
      <c r="G125" s="15" t="n">
        <f aca="false">SUMIFS('All Spins (Both)'!F2:F984,'All Spins (Both)'!E2:E984,A125,'All Spins (Both)'!I2:I984,FALSE())</f>
        <v>1216</v>
      </c>
      <c r="H125" s="15" t="n">
        <f aca="false">SUMIFS('All Spins (Both)'!G2:G984,'All Spins (Both)'!E2:E984,A125)</f>
        <v>333.5</v>
      </c>
      <c r="I125" s="16" t="n">
        <f aca="false">H125-G125</f>
        <v>-882.5</v>
      </c>
      <c r="J125" s="11" t="str">
        <f aca="false">IF(AND(B125&gt;0,D125&gt;0),"BOTH","")</f>
        <v/>
      </c>
    </row>
    <row r="126" customFormat="false" ht="15" hidden="false" customHeight="false" outlineLevel="0" collapsed="false">
      <c r="A126" s="11" t="s">
        <v>269</v>
      </c>
      <c r="B126" s="11" t="n">
        <f aca="false">COUNTIFS('All Spins (Both)'!E2:E984,A126,'All Spins (Both)'!A2:A984,1,'All Spins (Both)'!I2:I984,FALSE())</f>
        <v>0</v>
      </c>
      <c r="C126" s="16" t="n">
        <f aca="false">SUMIFS('All Spins (Both)'!H2:H984,'All Spins (Both)'!E2:E984,A126,'All Spins (Both)'!A2:A984,1)</f>
        <v>0</v>
      </c>
      <c r="D126" s="11" t="n">
        <f aca="false">COUNTIFS('All Spins (Both)'!E2:E984,A126,'All Spins (Both)'!A2:A984,2,'All Spins (Both)'!I2:I984,FALSE())</f>
        <v>3</v>
      </c>
      <c r="E126" s="16" t="n">
        <f aca="false">SUMIFS('All Spins (Both)'!H2:H984,'All Spins (Both)'!E2:E984,A126,'All Spins (Both)'!A2:A984,2)</f>
        <v>-891</v>
      </c>
      <c r="F126" s="11" t="n">
        <f aca="false">B126+D126</f>
        <v>3</v>
      </c>
      <c r="G126" s="15" t="n">
        <f aca="false">SUMIFS('All Spins (Both)'!F2:F984,'All Spins (Both)'!E2:E984,A126,'All Spins (Both)'!I2:I984,FALSE())</f>
        <v>900</v>
      </c>
      <c r="H126" s="15" t="n">
        <f aca="false">SUMIFS('All Spins (Both)'!G2:G984,'All Spins (Both)'!E2:E984,A126)</f>
        <v>9</v>
      </c>
      <c r="I126" s="16" t="n">
        <f aca="false">H126-G126</f>
        <v>-891</v>
      </c>
      <c r="J126" s="11" t="str">
        <f aca="false">IF(AND(B126&gt;0,D126&gt;0),"BOTH","")</f>
        <v/>
      </c>
    </row>
    <row r="127" customFormat="false" ht="15" hidden="false" customHeight="false" outlineLevel="0" collapsed="false">
      <c r="A127" s="11" t="s">
        <v>147</v>
      </c>
      <c r="B127" s="11" t="n">
        <f aca="false">COUNTIFS('All Spins (Both)'!E2:E984,A127,'All Spins (Both)'!A2:A984,1,'All Spins (Both)'!I2:I984,FALSE())</f>
        <v>2</v>
      </c>
      <c r="C127" s="16" t="n">
        <f aca="false">SUMIFS('All Spins (Both)'!H2:H984,'All Spins (Both)'!E2:E984,A127,'All Spins (Both)'!A2:A984,1)</f>
        <v>-913</v>
      </c>
      <c r="D127" s="11" t="n">
        <f aca="false">COUNTIFS('All Spins (Both)'!E2:E984,A127,'All Spins (Both)'!A2:A984,2,'All Spins (Both)'!I2:I984,FALSE())</f>
        <v>0</v>
      </c>
      <c r="E127" s="16" t="n">
        <f aca="false">SUMIFS('All Spins (Both)'!H2:H984,'All Spins (Both)'!E2:E984,A127,'All Spins (Both)'!A2:A984,2)</f>
        <v>0</v>
      </c>
      <c r="F127" s="11" t="n">
        <f aca="false">B127+D127</f>
        <v>2</v>
      </c>
      <c r="G127" s="15" t="n">
        <f aca="false">SUMIFS('All Spins (Both)'!F2:F984,'All Spins (Both)'!E2:E984,A127,'All Spins (Both)'!I2:I984,FALSE())</f>
        <v>919</v>
      </c>
      <c r="H127" s="15" t="n">
        <f aca="false">SUMIFS('All Spins (Both)'!G2:G984,'All Spins (Both)'!E2:E984,A127)</f>
        <v>6</v>
      </c>
      <c r="I127" s="16" t="n">
        <f aca="false">H127-G127</f>
        <v>-913</v>
      </c>
      <c r="J127" s="11" t="str">
        <f aca="false">IF(AND(B127&gt;0,D127&gt;0),"BOTH","")</f>
        <v/>
      </c>
    </row>
    <row r="128" customFormat="false" ht="15" hidden="false" customHeight="false" outlineLevel="0" collapsed="false">
      <c r="A128" s="11" t="s">
        <v>220</v>
      </c>
      <c r="B128" s="11" t="n">
        <f aca="false">COUNTIFS('All Spins (Both)'!E2:E984,A128,'All Spins (Both)'!A2:A984,1,'All Spins (Both)'!I2:I984,FALSE())</f>
        <v>1</v>
      </c>
      <c r="C128" s="16" t="n">
        <f aca="false">SUMIFS('All Spins (Both)'!H2:H984,'All Spins (Both)'!E2:E984,A128,'All Spins (Both)'!A2:A984,1)</f>
        <v>-182</v>
      </c>
      <c r="D128" s="11" t="n">
        <f aca="false">COUNTIFS('All Spins (Both)'!E2:E984,A128,'All Spins (Both)'!A2:A984,2,'All Spins (Both)'!I2:I984,FALSE())</f>
        <v>6</v>
      </c>
      <c r="E128" s="16" t="n">
        <f aca="false">SUMIFS('All Spins (Both)'!H2:H984,'All Spins (Both)'!E2:E984,A128,'All Spins (Both)'!A2:A984,2)</f>
        <v>-863</v>
      </c>
      <c r="F128" s="11" t="n">
        <f aca="false">B128+D128</f>
        <v>7</v>
      </c>
      <c r="G128" s="15" t="n">
        <f aca="false">SUMIFS('All Spins (Both)'!F2:F984,'All Spins (Both)'!E2:E984,A128,'All Spins (Both)'!I2:I984,FALSE())</f>
        <v>2567</v>
      </c>
      <c r="H128" s="15" t="n">
        <f aca="false">SUMIFS('All Spins (Both)'!G2:G984,'All Spins (Both)'!E2:E984,A128)</f>
        <v>1522</v>
      </c>
      <c r="I128" s="16" t="n">
        <f aca="false">H128-G128</f>
        <v>-1045</v>
      </c>
      <c r="J128" s="11" t="str">
        <f aca="false">IF(AND(B128&gt;0,D128&gt;0),"BOTH","")</f>
        <v>BOTH</v>
      </c>
    </row>
    <row r="129" customFormat="false" ht="15" hidden="false" customHeight="false" outlineLevel="0" collapsed="false">
      <c r="A129" s="11" t="s">
        <v>202</v>
      </c>
      <c r="B129" s="11" t="n">
        <f aca="false">COUNTIFS('All Spins (Both)'!E2:E984,A129,'All Spins (Both)'!A2:A984,1,'All Spins (Both)'!I2:I984,FALSE())</f>
        <v>9</v>
      </c>
      <c r="C129" s="16" t="n">
        <f aca="false">SUMIFS('All Spins (Both)'!H2:H984,'All Spins (Both)'!E2:E984,A129,'All Spins (Both)'!A2:A984,1)</f>
        <v>-1056</v>
      </c>
      <c r="D129" s="11" t="n">
        <f aca="false">COUNTIFS('All Spins (Both)'!E2:E984,A129,'All Spins (Both)'!A2:A984,2,'All Spins (Both)'!I2:I984,FALSE())</f>
        <v>0</v>
      </c>
      <c r="E129" s="16" t="n">
        <f aca="false">SUMIFS('All Spins (Both)'!H2:H984,'All Spins (Both)'!E2:E984,A129,'All Spins (Both)'!A2:A984,2)</f>
        <v>0</v>
      </c>
      <c r="F129" s="11" t="n">
        <f aca="false">B129+D129</f>
        <v>9</v>
      </c>
      <c r="G129" s="15" t="n">
        <f aca="false">SUMIFS('All Spins (Both)'!F2:F984,'All Spins (Both)'!E2:E984,A129,'All Spins (Both)'!I2:I984,FALSE())</f>
        <v>2888</v>
      </c>
      <c r="H129" s="15" t="n">
        <f aca="false">SUMIFS('All Spins (Both)'!G2:G984,'All Spins (Both)'!E2:E984,A129)</f>
        <v>1832</v>
      </c>
      <c r="I129" s="16" t="n">
        <f aca="false">H129-G129</f>
        <v>-1056</v>
      </c>
      <c r="J129" s="11" t="str">
        <f aca="false">IF(AND(B129&gt;0,D129&gt;0),"BOTH","")</f>
        <v/>
      </c>
    </row>
    <row r="130" customFormat="false" ht="15" hidden="false" customHeight="false" outlineLevel="0" collapsed="false">
      <c r="A130" s="11" t="s">
        <v>197</v>
      </c>
      <c r="B130" s="11" t="n">
        <f aca="false">COUNTIFS('All Spins (Both)'!E2:E984,A130,'All Spins (Both)'!A2:A984,1,'All Spins (Both)'!I2:I984,FALSE())</f>
        <v>2</v>
      </c>
      <c r="C130" s="16" t="n">
        <f aca="false">SUMIFS('All Spins (Both)'!H2:H984,'All Spins (Both)'!E2:E984,A130,'All Spins (Both)'!A2:A984,1)</f>
        <v>-695</v>
      </c>
      <c r="D130" s="11" t="n">
        <f aca="false">COUNTIFS('All Spins (Both)'!E2:E984,A130,'All Spins (Both)'!A2:A984,2,'All Spins (Both)'!I2:I984,FALSE())</f>
        <v>2</v>
      </c>
      <c r="E130" s="16" t="n">
        <f aca="false">SUMIFS('All Spins (Both)'!H2:H984,'All Spins (Both)'!E2:E984,A130,'All Spins (Both)'!A2:A984,2)</f>
        <v>-378</v>
      </c>
      <c r="F130" s="11" t="n">
        <f aca="false">B130+D130</f>
        <v>4</v>
      </c>
      <c r="G130" s="15" t="n">
        <f aca="false">SUMIFS('All Spins (Both)'!F2:F984,'All Spins (Both)'!E2:E984,A130,'All Spins (Both)'!I2:I984,FALSE())</f>
        <v>1085</v>
      </c>
      <c r="H130" s="15" t="n">
        <f aca="false">SUMIFS('All Spins (Both)'!G2:G984,'All Spins (Both)'!E2:E984,A130)</f>
        <v>12</v>
      </c>
      <c r="I130" s="16" t="n">
        <f aca="false">H130-G130</f>
        <v>-1073</v>
      </c>
      <c r="J130" s="11" t="str">
        <f aca="false">IF(AND(B130&gt;0,D130&gt;0),"BOTH","")</f>
        <v>BOTH</v>
      </c>
    </row>
    <row r="131" customFormat="false" ht="15" hidden="false" customHeight="false" outlineLevel="0" collapsed="false">
      <c r="A131" s="11" t="s">
        <v>176</v>
      </c>
      <c r="B131" s="11" t="n">
        <f aca="false">COUNTIFS('All Spins (Both)'!E2:E984,A131,'All Spins (Both)'!A2:A984,1,'All Spins (Both)'!I2:I984,FALSE())</f>
        <v>2</v>
      </c>
      <c r="C131" s="16" t="n">
        <f aca="false">SUMIFS('All Spins (Both)'!H2:H984,'All Spins (Both)'!E2:E984,A131,'All Spins (Both)'!A2:A984,1)</f>
        <v>-749</v>
      </c>
      <c r="D131" s="11" t="n">
        <f aca="false">COUNTIFS('All Spins (Both)'!E2:E984,A131,'All Spins (Both)'!A2:A984,2,'All Spins (Both)'!I2:I984,FALSE())</f>
        <v>2</v>
      </c>
      <c r="E131" s="16" t="n">
        <f aca="false">SUMIFS('All Spins (Both)'!H2:H984,'All Spins (Both)'!E2:E984,A131,'All Spins (Both)'!A2:A984,2)</f>
        <v>-369</v>
      </c>
      <c r="F131" s="11" t="n">
        <f aca="false">B131+D131</f>
        <v>4</v>
      </c>
      <c r="G131" s="15" t="n">
        <f aca="false">SUMIFS('All Spins (Both)'!F2:F984,'All Spins (Both)'!E2:E984,A131,'All Spins (Both)'!I2:I984,FALSE())</f>
        <v>1130</v>
      </c>
      <c r="H131" s="15" t="n">
        <f aca="false">SUMIFS('All Spins (Both)'!G2:G984,'All Spins (Both)'!E2:E984,A131)</f>
        <v>12</v>
      </c>
      <c r="I131" s="16" t="n">
        <f aca="false">H131-G131</f>
        <v>-1118</v>
      </c>
      <c r="J131" s="11" t="str">
        <f aca="false">IF(AND(B131&gt;0,D131&gt;0),"BOTH","")</f>
        <v>BOTH</v>
      </c>
    </row>
    <row r="132" customFormat="false" ht="15" hidden="false" customHeight="false" outlineLevel="0" collapsed="false">
      <c r="A132" s="11" t="s">
        <v>272</v>
      </c>
      <c r="B132" s="11" t="n">
        <f aca="false">COUNTIFS('All Spins (Both)'!E2:E984,A132,'All Spins (Both)'!A2:A984,1,'All Spins (Both)'!I2:I984,FALSE())</f>
        <v>0</v>
      </c>
      <c r="C132" s="16" t="n">
        <f aca="false">SUMIFS('All Spins (Both)'!H2:H984,'All Spins (Both)'!E2:E984,A132,'All Spins (Both)'!A2:A984,1)</f>
        <v>0</v>
      </c>
      <c r="D132" s="11" t="n">
        <f aca="false">COUNTIFS('All Spins (Both)'!E2:E984,A132,'All Spins (Both)'!A2:A984,2,'All Spins (Both)'!I2:I984,FALSE())</f>
        <v>11</v>
      </c>
      <c r="E132" s="16" t="n">
        <f aca="false">SUMIFS('All Spins (Both)'!H2:H984,'All Spins (Both)'!E2:E984,A132,'All Spins (Both)'!A2:A984,2)</f>
        <v>-1142</v>
      </c>
      <c r="F132" s="11" t="n">
        <f aca="false">B132+D132</f>
        <v>11</v>
      </c>
      <c r="G132" s="15" t="n">
        <f aca="false">SUMIFS('All Spins (Both)'!F2:F984,'All Spins (Both)'!E2:E984,A132,'All Spins (Both)'!I2:I984,FALSE())</f>
        <v>3241</v>
      </c>
      <c r="H132" s="15" t="n">
        <f aca="false">SUMIFS('All Spins (Both)'!G2:G984,'All Spins (Both)'!E2:E984,A132)</f>
        <v>2099</v>
      </c>
      <c r="I132" s="16" t="n">
        <f aca="false">H132-G132</f>
        <v>-1142</v>
      </c>
      <c r="J132" s="11" t="str">
        <f aca="false">IF(AND(B132&gt;0,D132&gt;0),"BOTH","")</f>
        <v/>
      </c>
    </row>
    <row r="133" customFormat="false" ht="15" hidden="false" customHeight="false" outlineLevel="0" collapsed="false">
      <c r="A133" s="11" t="s">
        <v>187</v>
      </c>
      <c r="B133" s="11" t="n">
        <f aca="false">COUNTIFS('All Spins (Both)'!E2:E984,A133,'All Spins (Both)'!A2:A984,1,'All Spins (Both)'!I2:I984,FALSE())</f>
        <v>4</v>
      </c>
      <c r="C133" s="16" t="n">
        <f aca="false">SUMIFS('All Spins (Both)'!H2:H984,'All Spins (Both)'!E2:E984,A133,'All Spins (Both)'!A2:A984,1)</f>
        <v>-1223.5</v>
      </c>
      <c r="D133" s="11" t="n">
        <f aca="false">COUNTIFS('All Spins (Both)'!E2:E984,A133,'All Spins (Both)'!A2:A984,2,'All Spins (Both)'!I2:I984,FALSE())</f>
        <v>0</v>
      </c>
      <c r="E133" s="16" t="n">
        <f aca="false">SUMIFS('All Spins (Both)'!H2:H984,'All Spins (Both)'!E2:E984,A133,'All Spins (Both)'!A2:A984,2)</f>
        <v>0</v>
      </c>
      <c r="F133" s="11" t="n">
        <f aca="false">B133+D133</f>
        <v>4</v>
      </c>
      <c r="G133" s="15" t="n">
        <f aca="false">SUMIFS('All Spins (Both)'!F2:F984,'All Spins (Both)'!E2:E984,A133,'All Spins (Both)'!I2:I984,FALSE())</f>
        <v>1704</v>
      </c>
      <c r="H133" s="15" t="n">
        <f aca="false">SUMIFS('All Spins (Both)'!G2:G984,'All Spins (Both)'!E2:E984,A133)</f>
        <v>480.5</v>
      </c>
      <c r="I133" s="16" t="n">
        <f aca="false">H133-G133</f>
        <v>-1223.5</v>
      </c>
      <c r="J133" s="11" t="str">
        <f aca="false">IF(AND(B133&gt;0,D133&gt;0),"BOTH","")</f>
        <v/>
      </c>
    </row>
    <row r="134" customFormat="false" ht="15" hidden="false" customHeight="false" outlineLevel="0" collapsed="false">
      <c r="A134" s="11" t="s">
        <v>249</v>
      </c>
      <c r="B134" s="11" t="n">
        <f aca="false">COUNTIFS('All Spins (Both)'!E2:E984,A134,'All Spins (Both)'!A2:A984,1,'All Spins (Both)'!I2:I984,FALSE())</f>
        <v>0</v>
      </c>
      <c r="C134" s="16" t="n">
        <f aca="false">SUMIFS('All Spins (Both)'!H2:H984,'All Spins (Both)'!E2:E984,A134,'All Spins (Both)'!A2:A984,1)</f>
        <v>0</v>
      </c>
      <c r="D134" s="11" t="n">
        <f aca="false">COUNTIFS('All Spins (Both)'!E2:E984,A134,'All Spins (Both)'!A2:A984,2,'All Spins (Both)'!I2:I984,FALSE())</f>
        <v>6</v>
      </c>
      <c r="E134" s="16" t="n">
        <f aca="false">SUMIFS('All Spins (Both)'!H2:H984,'All Spins (Both)'!E2:E984,A134,'All Spins (Both)'!A2:A984,2)</f>
        <v>-1310</v>
      </c>
      <c r="F134" s="11" t="n">
        <f aca="false">B134+D134</f>
        <v>6</v>
      </c>
      <c r="G134" s="15" t="n">
        <f aca="false">SUMIFS('All Spins (Both)'!F2:F984,'All Spins (Both)'!E2:E984,A134,'All Spins (Both)'!I2:I984,FALSE())</f>
        <v>1328</v>
      </c>
      <c r="H134" s="15" t="n">
        <f aca="false">SUMIFS('All Spins (Both)'!G2:G984,'All Spins (Both)'!E2:E984,A134)</f>
        <v>18</v>
      </c>
      <c r="I134" s="16" t="n">
        <f aca="false">H134-G134</f>
        <v>-1310</v>
      </c>
      <c r="J134" s="11" t="str">
        <f aca="false">IF(AND(B134&gt;0,D134&gt;0),"BOTH","")</f>
        <v/>
      </c>
    </row>
    <row r="135" customFormat="false" ht="15" hidden="false" customHeight="false" outlineLevel="0" collapsed="false">
      <c r="A135" s="11" t="s">
        <v>182</v>
      </c>
      <c r="B135" s="11" t="n">
        <f aca="false">COUNTIFS('All Spins (Both)'!E2:E984,A135,'All Spins (Both)'!A2:A984,1,'All Spins (Both)'!I2:I984,FALSE())</f>
        <v>1</v>
      </c>
      <c r="C135" s="16" t="n">
        <f aca="false">SUMIFS('All Spins (Both)'!H2:H984,'All Spins (Both)'!E2:E984,A135,'All Spins (Both)'!A2:A984,1)</f>
        <v>-427</v>
      </c>
      <c r="D135" s="11" t="n">
        <f aca="false">COUNTIFS('All Spins (Both)'!E2:E984,A135,'All Spins (Both)'!A2:A984,2,'All Spins (Both)'!I2:I984,FALSE())</f>
        <v>4</v>
      </c>
      <c r="E135" s="16" t="n">
        <f aca="false">SUMIFS('All Spins (Both)'!H2:H984,'All Spins (Both)'!E2:E984,A135,'All Spins (Both)'!A2:A984,2)</f>
        <v>-958</v>
      </c>
      <c r="F135" s="11" t="n">
        <f aca="false">B135+D135</f>
        <v>5</v>
      </c>
      <c r="G135" s="15" t="n">
        <f aca="false">SUMIFS('All Spins (Both)'!F2:F984,'All Spins (Both)'!E2:E984,A135,'All Spins (Both)'!I2:I984,FALSE())</f>
        <v>1467</v>
      </c>
      <c r="H135" s="15" t="n">
        <f aca="false">SUMIFS('All Spins (Both)'!G2:G984,'All Spins (Both)'!E2:E984,A135)</f>
        <v>82</v>
      </c>
      <c r="I135" s="16" t="n">
        <f aca="false">H135-G135</f>
        <v>-1385</v>
      </c>
      <c r="J135" s="11" t="str">
        <f aca="false">IF(AND(B135&gt;0,D135&gt;0),"BOTH","")</f>
        <v>BOTH</v>
      </c>
    </row>
    <row r="136" customFormat="false" ht="15" hidden="false" customHeight="false" outlineLevel="0" collapsed="false">
      <c r="A136" s="11" t="s">
        <v>137</v>
      </c>
      <c r="B136" s="11" t="n">
        <f aca="false">COUNTIFS('All Spins (Both)'!E2:E984,A136,'All Spins (Both)'!A2:A984,1,'All Spins (Both)'!I2:I984,FALSE())</f>
        <v>3</v>
      </c>
      <c r="C136" s="16" t="n">
        <f aca="false">SUMIFS('All Spins (Both)'!H2:H984,'All Spins (Both)'!E2:E984,A136,'All Spins (Both)'!A2:A984,1)</f>
        <v>-1421</v>
      </c>
      <c r="D136" s="11" t="n">
        <f aca="false">COUNTIFS('All Spins (Both)'!E2:E984,A136,'All Spins (Both)'!A2:A984,2,'All Spins (Both)'!I2:I984,FALSE())</f>
        <v>0</v>
      </c>
      <c r="E136" s="16" t="n">
        <f aca="false">SUMIFS('All Spins (Both)'!H2:H984,'All Spins (Both)'!E2:E984,A136,'All Spins (Both)'!A2:A984,2)</f>
        <v>0</v>
      </c>
      <c r="F136" s="11" t="n">
        <f aca="false">B136+D136</f>
        <v>3</v>
      </c>
      <c r="G136" s="15" t="n">
        <f aca="false">SUMIFS('All Spins (Both)'!F2:F984,'All Spins (Both)'!E2:E984,A136,'All Spins (Both)'!I2:I984,FALSE())</f>
        <v>1430</v>
      </c>
      <c r="H136" s="15" t="n">
        <f aca="false">SUMIFS('All Spins (Both)'!G2:G984,'All Spins (Both)'!E2:E984,A136)</f>
        <v>9</v>
      </c>
      <c r="I136" s="16" t="n">
        <f aca="false">H136-G136</f>
        <v>-1421</v>
      </c>
      <c r="J136" s="11" t="str">
        <f aca="false">IF(AND(B136&gt;0,D136&gt;0),"BOTH","")</f>
        <v/>
      </c>
    </row>
    <row r="137" customFormat="false" ht="15" hidden="false" customHeight="false" outlineLevel="0" collapsed="false">
      <c r="A137" s="11" t="s">
        <v>264</v>
      </c>
      <c r="B137" s="11" t="n">
        <f aca="false">COUNTIFS('All Spins (Both)'!E2:E984,A137,'All Spins (Both)'!A2:A984,1,'All Spins (Both)'!I2:I984,FALSE())</f>
        <v>0</v>
      </c>
      <c r="C137" s="16" t="n">
        <f aca="false">SUMIFS('All Spins (Both)'!H2:H984,'All Spins (Both)'!E2:E984,A137,'All Spins (Both)'!A2:A984,1)</f>
        <v>0</v>
      </c>
      <c r="D137" s="11" t="n">
        <f aca="false">COUNTIFS('All Spins (Both)'!E2:E984,A137,'All Spins (Both)'!A2:A984,2,'All Spins (Both)'!I2:I984,FALSE())</f>
        <v>13</v>
      </c>
      <c r="E137" s="16" t="n">
        <f aca="false">SUMIFS('All Spins (Both)'!H2:H984,'All Spins (Both)'!E2:E984,A137,'All Spins (Both)'!A2:A984,2)</f>
        <v>-1453</v>
      </c>
      <c r="F137" s="11" t="n">
        <f aca="false">B137+D137</f>
        <v>13</v>
      </c>
      <c r="G137" s="15" t="n">
        <f aca="false">SUMIFS('All Spins (Both)'!F2:F984,'All Spins (Both)'!E2:E984,A137,'All Spins (Both)'!I2:I984,FALSE())</f>
        <v>2603</v>
      </c>
      <c r="H137" s="15" t="n">
        <f aca="false">SUMIFS('All Spins (Both)'!G2:G984,'All Spins (Both)'!E2:E984,A137)</f>
        <v>1150</v>
      </c>
      <c r="I137" s="16" t="n">
        <f aca="false">H137-G137</f>
        <v>-1453</v>
      </c>
      <c r="J137" s="11" t="str">
        <f aca="false">IF(AND(B137&gt;0,D137&gt;0),"BOTH","")</f>
        <v/>
      </c>
    </row>
    <row r="138" customFormat="false" ht="15" hidden="false" customHeight="false" outlineLevel="0" collapsed="false">
      <c r="A138" s="11" t="s">
        <v>241</v>
      </c>
      <c r="B138" s="11" t="n">
        <f aca="false">COUNTIFS('All Spins (Both)'!E2:E984,A138,'All Spins (Both)'!A2:A984,1,'All Spins (Both)'!I2:I984,FALSE())</f>
        <v>0</v>
      </c>
      <c r="C138" s="16" t="n">
        <f aca="false">SUMIFS('All Spins (Both)'!H2:H984,'All Spins (Both)'!E2:E984,A138,'All Spins (Both)'!A2:A984,1)</f>
        <v>0</v>
      </c>
      <c r="D138" s="11" t="n">
        <f aca="false">COUNTIFS('All Spins (Both)'!E2:E984,A138,'All Spins (Both)'!A2:A984,2,'All Spins (Both)'!I2:I984,FALSE())</f>
        <v>8</v>
      </c>
      <c r="E138" s="16" t="n">
        <f aca="false">SUMIFS('All Spins (Both)'!H2:H984,'All Spins (Both)'!E2:E984,A138,'All Spins (Both)'!A2:A984,2)</f>
        <v>-1590</v>
      </c>
      <c r="F138" s="11" t="n">
        <f aca="false">B138+D138</f>
        <v>8</v>
      </c>
      <c r="G138" s="15" t="n">
        <f aca="false">SUMIFS('All Spins (Both)'!F2:F984,'All Spins (Both)'!E2:E984,A138,'All Spins (Both)'!I2:I984,FALSE())</f>
        <v>1614</v>
      </c>
      <c r="H138" s="15" t="n">
        <f aca="false">SUMIFS('All Spins (Both)'!G2:G984,'All Spins (Both)'!E2:E984,A138)</f>
        <v>24</v>
      </c>
      <c r="I138" s="16" t="n">
        <f aca="false">H138-G138</f>
        <v>-1590</v>
      </c>
      <c r="J138" s="11" t="str">
        <f aca="false">IF(AND(B138&gt;0,D138&gt;0),"BOTH","")</f>
        <v/>
      </c>
    </row>
    <row r="139" customFormat="false" ht="15" hidden="false" customHeight="false" outlineLevel="0" collapsed="false">
      <c r="A139" s="11" t="s">
        <v>154</v>
      </c>
      <c r="B139" s="11" t="n">
        <f aca="false">COUNTIFS('All Spins (Both)'!E2:E984,A139,'All Spins (Both)'!A2:A984,1,'All Spins (Both)'!I2:I984,FALSE())</f>
        <v>5</v>
      </c>
      <c r="C139" s="16" t="n">
        <f aca="false">SUMIFS('All Spins (Both)'!H2:H984,'All Spins (Both)'!E2:E984,A139,'All Spins (Both)'!A2:A984,1)</f>
        <v>-1690</v>
      </c>
      <c r="D139" s="11" t="n">
        <f aca="false">COUNTIFS('All Spins (Both)'!E2:E984,A139,'All Spins (Both)'!A2:A984,2,'All Spins (Both)'!I2:I984,FALSE())</f>
        <v>0</v>
      </c>
      <c r="E139" s="16" t="n">
        <f aca="false">SUMIFS('All Spins (Both)'!H2:H984,'All Spins (Both)'!E2:E984,A139,'All Spins (Both)'!A2:A984,2)</f>
        <v>0</v>
      </c>
      <c r="F139" s="11" t="n">
        <f aca="false">B139+D139</f>
        <v>5</v>
      </c>
      <c r="G139" s="15" t="n">
        <f aca="false">SUMIFS('All Spins (Both)'!F2:F984,'All Spins (Both)'!E2:E984,A139,'All Spins (Both)'!I2:I984,FALSE())</f>
        <v>2112</v>
      </c>
      <c r="H139" s="15" t="n">
        <f aca="false">SUMIFS('All Spins (Both)'!G2:G984,'All Spins (Both)'!E2:E984,A139)</f>
        <v>422</v>
      </c>
      <c r="I139" s="16" t="n">
        <f aca="false">H139-G139</f>
        <v>-1690</v>
      </c>
      <c r="J139" s="11" t="str">
        <f aca="false">IF(AND(B139&gt;0,D139&gt;0),"BOTH","")</f>
        <v/>
      </c>
    </row>
    <row r="140" customFormat="false" ht="15" hidden="false" customHeight="false" outlineLevel="0" collapsed="false">
      <c r="A140" s="11" t="s">
        <v>192</v>
      </c>
      <c r="B140" s="11" t="n">
        <f aca="false">COUNTIFS('All Spins (Both)'!E2:E984,A140,'All Spins (Both)'!A2:A984,1,'All Spins (Both)'!I2:I984,FALSE())</f>
        <v>22</v>
      </c>
      <c r="C140" s="16" t="n">
        <f aca="false">SUMIFS('All Spins (Both)'!H2:H984,'All Spins (Both)'!E2:E984,A140,'All Spins (Both)'!A2:A984,1)</f>
        <v>-2016.91</v>
      </c>
      <c r="D140" s="11" t="n">
        <f aca="false">COUNTIFS('All Spins (Both)'!E2:E984,A140,'All Spins (Both)'!A2:A984,2,'All Spins (Both)'!I2:I984,FALSE())</f>
        <v>0</v>
      </c>
      <c r="E140" s="16" t="n">
        <f aca="false">SUMIFS('All Spins (Both)'!H2:H984,'All Spins (Both)'!E2:E984,A140,'All Spins (Both)'!A2:A984,2)</f>
        <v>0</v>
      </c>
      <c r="F140" s="11" t="n">
        <f aca="false">B140+D140</f>
        <v>22</v>
      </c>
      <c r="G140" s="15" t="n">
        <f aca="false">SUMIFS('All Spins (Both)'!F2:F984,'All Spins (Both)'!E2:E984,A140,'All Spins (Both)'!I2:I984,FALSE())</f>
        <v>7645</v>
      </c>
      <c r="H140" s="15" t="n">
        <f aca="false">SUMIFS('All Spins (Both)'!G2:G984,'All Spins (Both)'!E2:E984,A140)</f>
        <v>5628.09</v>
      </c>
      <c r="I140" s="16" t="n">
        <f aca="false">H140-G140</f>
        <v>-2016.91</v>
      </c>
      <c r="J140" s="11" t="str">
        <f aca="false">IF(AND(B140&gt;0,D140&gt;0),"BOTH","")</f>
        <v/>
      </c>
    </row>
    <row r="141" customFormat="false" ht="15" hidden="false" customHeight="false" outlineLevel="0" collapsed="false">
      <c r="A141" s="11" t="s">
        <v>288</v>
      </c>
      <c r="B141" s="11" t="n">
        <f aca="false">COUNTIFS('All Spins (Both)'!E2:E984,A141,'All Spins (Both)'!A2:A984,1,'All Spins (Both)'!I2:I984,FALSE())</f>
        <v>0</v>
      </c>
      <c r="C141" s="16" t="n">
        <f aca="false">SUMIFS('All Spins (Both)'!H2:H984,'All Spins (Both)'!E2:E984,A141,'All Spins (Both)'!A2:A984,1)</f>
        <v>0</v>
      </c>
      <c r="D141" s="11" t="n">
        <f aca="false">COUNTIFS('All Spins (Both)'!E2:E984,A141,'All Spins (Both)'!A2:A984,2,'All Spins (Both)'!I2:I984,FALSE())</f>
        <v>5</v>
      </c>
      <c r="E141" s="16" t="n">
        <f aca="false">SUMIFS('All Spins (Both)'!H2:H984,'All Spins (Both)'!E2:E984,A141,'All Spins (Both)'!A2:A984,2)</f>
        <v>-2206</v>
      </c>
      <c r="F141" s="11" t="n">
        <f aca="false">B141+D141</f>
        <v>5</v>
      </c>
      <c r="G141" s="15" t="n">
        <f aca="false">SUMIFS('All Spins (Both)'!F2:F984,'All Spins (Both)'!E2:E984,A141,'All Spins (Both)'!I2:I984,FALSE())</f>
        <v>2348</v>
      </c>
      <c r="H141" s="15" t="n">
        <f aca="false">SUMIFS('All Spins (Both)'!G2:G984,'All Spins (Both)'!E2:E984,A141)</f>
        <v>142</v>
      </c>
      <c r="I141" s="16" t="n">
        <f aca="false">H141-G141</f>
        <v>-2206</v>
      </c>
      <c r="J141" s="11" t="str">
        <f aca="false">IF(AND(B141&gt;0,D141&gt;0),"BOTH","")</f>
        <v/>
      </c>
    </row>
    <row r="142" customFormat="false" ht="15" hidden="false" customHeight="false" outlineLevel="0" collapsed="false">
      <c r="A142" s="11" t="s">
        <v>209</v>
      </c>
      <c r="B142" s="11" t="n">
        <f aca="false">COUNTIFS('All Spins (Both)'!E2:E984,A142,'All Spins (Both)'!A2:A984,1,'All Spins (Both)'!I2:I984,FALSE())</f>
        <v>7</v>
      </c>
      <c r="C142" s="16" t="n">
        <f aca="false">SUMIFS('All Spins (Both)'!H2:H984,'All Spins (Both)'!E2:E984,A142,'All Spins (Both)'!A2:A984,1)</f>
        <v>-2668</v>
      </c>
      <c r="D142" s="11" t="n">
        <f aca="false">COUNTIFS('All Spins (Both)'!E2:E984,A142,'All Spins (Both)'!A2:A984,2,'All Spins (Both)'!I2:I984,FALSE())</f>
        <v>0</v>
      </c>
      <c r="E142" s="16" t="n">
        <f aca="false">SUMIFS('All Spins (Both)'!H2:H984,'All Spins (Both)'!E2:E984,A142,'All Spins (Both)'!A2:A984,2)</f>
        <v>0</v>
      </c>
      <c r="F142" s="11" t="n">
        <f aca="false">B142+D142</f>
        <v>7</v>
      </c>
      <c r="G142" s="15" t="n">
        <f aca="false">SUMIFS('All Spins (Both)'!F2:F984,'All Spins (Both)'!E2:E984,A142,'All Spins (Both)'!I2:I984,FALSE())</f>
        <v>2689</v>
      </c>
      <c r="H142" s="15" t="n">
        <f aca="false">SUMIFS('All Spins (Both)'!G2:G984,'All Spins (Both)'!E2:E984,A142)</f>
        <v>21</v>
      </c>
      <c r="I142" s="16" t="n">
        <f aca="false">H142-G142</f>
        <v>-2668</v>
      </c>
      <c r="J142" s="11" t="str">
        <f aca="false">IF(AND(B142&gt;0,D142&gt;0),"BOTH","")</f>
        <v/>
      </c>
    </row>
    <row r="143" customFormat="false" ht="15" hidden="false" customHeight="false" outlineLevel="0" collapsed="false">
      <c r="A143" s="11" t="s">
        <v>261</v>
      </c>
      <c r="B143" s="11" t="n">
        <f aca="false">COUNTIFS('All Spins (Both)'!E2:E984,A143,'All Spins (Both)'!A2:A984,1,'All Spins (Both)'!I2:I984,FALSE())</f>
        <v>0</v>
      </c>
      <c r="C143" s="16" t="n">
        <f aca="false">SUMIFS('All Spins (Both)'!H2:H984,'All Spins (Both)'!E2:E984,A143,'All Spins (Both)'!A2:A984,1)</f>
        <v>0</v>
      </c>
      <c r="D143" s="11" t="n">
        <f aca="false">COUNTIFS('All Spins (Both)'!E2:E984,A143,'All Spins (Both)'!A2:A984,2,'All Spins (Both)'!I2:I984,FALSE())</f>
        <v>18</v>
      </c>
      <c r="E143" s="16" t="n">
        <f aca="false">SUMIFS('All Spins (Both)'!H2:H984,'All Spins (Both)'!E2:E984,A143,'All Spins (Both)'!A2:A984,2)</f>
        <v>-2681</v>
      </c>
      <c r="F143" s="11" t="n">
        <f aca="false">B143+D143</f>
        <v>18</v>
      </c>
      <c r="G143" s="15" t="n">
        <f aca="false">SUMIFS('All Spins (Both)'!F2:F984,'All Spins (Both)'!E2:E984,A143,'All Spins (Both)'!I2:I984,FALSE())</f>
        <v>3877</v>
      </c>
      <c r="H143" s="15" t="n">
        <f aca="false">SUMIFS('All Spins (Both)'!G2:G984,'All Spins (Both)'!E2:E984,A143)</f>
        <v>1196</v>
      </c>
      <c r="I143" s="16" t="n">
        <f aca="false">H143-G143</f>
        <v>-2681</v>
      </c>
      <c r="J143" s="11" t="str">
        <f aca="false">IF(AND(B143&gt;0,D143&gt;0),"BOTH","")</f>
        <v/>
      </c>
    </row>
    <row r="144" customFormat="false" ht="15" hidden="false" customHeight="false" outlineLevel="0" collapsed="false">
      <c r="A144" s="11" t="s">
        <v>181</v>
      </c>
      <c r="B144" s="11" t="n">
        <f aca="false">COUNTIFS('All Spins (Both)'!E2:E984,A144,'All Spins (Both)'!A2:A984,1,'All Spins (Both)'!I2:I984,FALSE())</f>
        <v>8</v>
      </c>
      <c r="C144" s="16" t="n">
        <f aca="false">SUMIFS('All Spins (Both)'!H2:H984,'All Spins (Both)'!E2:E984,A144,'All Spins (Both)'!A2:A984,1)</f>
        <v>-2784</v>
      </c>
      <c r="D144" s="11" t="n">
        <f aca="false">COUNTIFS('All Spins (Both)'!E2:E984,A144,'All Spins (Both)'!A2:A984,2,'All Spins (Both)'!I2:I984,FALSE())</f>
        <v>0</v>
      </c>
      <c r="E144" s="16" t="n">
        <f aca="false">SUMIFS('All Spins (Both)'!H2:H984,'All Spins (Both)'!E2:E984,A144,'All Spins (Both)'!A2:A984,2)</f>
        <v>0</v>
      </c>
      <c r="F144" s="11" t="n">
        <f aca="false">B144+D144</f>
        <v>8</v>
      </c>
      <c r="G144" s="15" t="n">
        <f aca="false">SUMIFS('All Spins (Both)'!F2:F984,'All Spins (Both)'!E2:E984,A144,'All Spins (Both)'!I2:I984,FALSE())</f>
        <v>3280</v>
      </c>
      <c r="H144" s="15" t="n">
        <f aca="false">SUMIFS('All Spins (Both)'!G2:G984,'All Spins (Both)'!E2:E984,A144)</f>
        <v>496</v>
      </c>
      <c r="I144" s="16" t="n">
        <f aca="false">H144-G144</f>
        <v>-2784</v>
      </c>
      <c r="J144" s="11" t="str">
        <f aca="false">IF(AND(B144&gt;0,D144&gt;0),"BOTH","")</f>
        <v/>
      </c>
    </row>
    <row r="145" customFormat="false" ht="15" hidden="false" customHeight="false" outlineLevel="0" collapsed="false">
      <c r="A145" s="11" t="s">
        <v>133</v>
      </c>
      <c r="B145" s="11" t="n">
        <f aca="false">COUNTIFS('All Spins (Both)'!E2:E984,A145,'All Spins (Both)'!A2:A984,1,'All Spins (Both)'!I2:I984,FALSE())</f>
        <v>8</v>
      </c>
      <c r="C145" s="16" t="n">
        <f aca="false">SUMIFS('All Spins (Both)'!H2:H984,'All Spins (Both)'!E2:E984,A145,'All Spins (Both)'!A2:A984,1)</f>
        <v>-2901.5</v>
      </c>
      <c r="D145" s="11" t="n">
        <f aca="false">COUNTIFS('All Spins (Both)'!E2:E984,A145,'All Spins (Both)'!A2:A984,2,'All Spins (Both)'!I2:I984,FALSE())</f>
        <v>0</v>
      </c>
      <c r="E145" s="16" t="n">
        <f aca="false">SUMIFS('All Spins (Both)'!H2:H984,'All Spins (Both)'!E2:E984,A145,'All Spins (Both)'!A2:A984,2)</f>
        <v>0</v>
      </c>
      <c r="F145" s="11" t="n">
        <f aca="false">B145+D145</f>
        <v>8</v>
      </c>
      <c r="G145" s="15" t="n">
        <f aca="false">SUMIFS('All Spins (Both)'!F2:F984,'All Spins (Both)'!E2:E984,A145,'All Spins (Both)'!I2:I984,FALSE())</f>
        <v>3394</v>
      </c>
      <c r="H145" s="15" t="n">
        <f aca="false">SUMIFS('All Spins (Both)'!G2:G984,'All Spins (Both)'!E2:E984,A145)</f>
        <v>492.5</v>
      </c>
      <c r="I145" s="16" t="n">
        <f aca="false">H145-G145</f>
        <v>-2901.5</v>
      </c>
      <c r="J145" s="11" t="str">
        <f aca="false">IF(AND(B145&gt;0,D145&gt;0),"BOTH","")</f>
        <v/>
      </c>
    </row>
    <row r="146" customFormat="false" ht="15" hidden="false" customHeight="false" outlineLevel="0" collapsed="false">
      <c r="A146" s="11" t="s">
        <v>178</v>
      </c>
      <c r="B146" s="11" t="n">
        <f aca="false">COUNTIFS('All Spins (Both)'!E2:E984,A146,'All Spins (Both)'!A2:A984,1,'All Spins (Both)'!I2:I984,FALSE())</f>
        <v>47</v>
      </c>
      <c r="C146" s="16" t="n">
        <f aca="false">SUMIFS('All Spins (Both)'!H2:H984,'All Spins (Both)'!E2:E984,A146,'All Spins (Both)'!A2:A984,1)</f>
        <v>-2921.91</v>
      </c>
      <c r="D146" s="11" t="n">
        <f aca="false">COUNTIFS('All Spins (Both)'!E2:E984,A146,'All Spins (Both)'!A2:A984,2,'All Spins (Both)'!I2:I984,FALSE())</f>
        <v>0</v>
      </c>
      <c r="E146" s="16" t="n">
        <f aca="false">SUMIFS('All Spins (Both)'!H2:H984,'All Spins (Both)'!E2:E984,A146,'All Spins (Both)'!A2:A984,2)</f>
        <v>0</v>
      </c>
      <c r="F146" s="11" t="n">
        <f aca="false">B146+D146</f>
        <v>47</v>
      </c>
      <c r="G146" s="15" t="n">
        <f aca="false">SUMIFS('All Spins (Both)'!F2:F984,'All Spins (Both)'!E2:E984,A146,'All Spins (Both)'!I2:I984,FALSE())</f>
        <v>14579</v>
      </c>
      <c r="H146" s="15" t="n">
        <f aca="false">SUMIFS('All Spins (Both)'!G2:G984,'All Spins (Both)'!E2:E984,A146)</f>
        <v>11657.09</v>
      </c>
      <c r="I146" s="16" t="n">
        <f aca="false">H146-G146</f>
        <v>-2921.91</v>
      </c>
      <c r="J146" s="11" t="str">
        <f aca="false">IF(AND(B146&gt;0,D146&gt;0),"BOTH","")</f>
        <v/>
      </c>
    </row>
    <row r="147" customFormat="false" ht="15" hidden="false" customHeight="false" outlineLevel="0" collapsed="false">
      <c r="A147" s="11" t="s">
        <v>230</v>
      </c>
      <c r="B147" s="11" t="n">
        <f aca="false">COUNTIFS('All Spins (Both)'!E2:E984,A147,'All Spins (Both)'!A2:A984,1,'All Spins (Both)'!I2:I984,FALSE())</f>
        <v>0</v>
      </c>
      <c r="C147" s="16" t="n">
        <f aca="false">SUMIFS('All Spins (Both)'!H2:H984,'All Spins (Both)'!E2:E984,A147,'All Spins (Both)'!A2:A984,1)</f>
        <v>0</v>
      </c>
      <c r="D147" s="11" t="n">
        <f aca="false">COUNTIFS('All Spins (Both)'!E2:E984,A147,'All Spins (Both)'!A2:A984,2,'All Spins (Both)'!I2:I984,FALSE())</f>
        <v>33</v>
      </c>
      <c r="E147" s="16" t="n">
        <f aca="false">SUMIFS('All Spins (Both)'!H2:H984,'All Spins (Both)'!E2:E984,A147,'All Spins (Both)'!A2:A984,2)</f>
        <v>-3074</v>
      </c>
      <c r="F147" s="11" t="n">
        <f aca="false">B147+D147</f>
        <v>33</v>
      </c>
      <c r="G147" s="15" t="n">
        <f aca="false">SUMIFS('All Spins (Both)'!F2:F984,'All Spins (Both)'!E2:E984,A147,'All Spins (Both)'!I2:I984,FALSE())</f>
        <v>8436</v>
      </c>
      <c r="H147" s="15" t="n">
        <f aca="false">SUMIFS('All Spins (Both)'!G2:G984,'All Spins (Both)'!E2:E984,A147)</f>
        <v>5362</v>
      </c>
      <c r="I147" s="16" t="n">
        <f aca="false">H147-G147</f>
        <v>-3074</v>
      </c>
      <c r="J147" s="11" t="str">
        <f aca="false">IF(AND(B147&gt;0,D147&gt;0),"BOTH","")</f>
        <v/>
      </c>
    </row>
    <row r="148" customFormat="false" ht="15" hidden="false" customHeight="false" outlineLevel="0" collapsed="false">
      <c r="A148" s="11" t="s">
        <v>162</v>
      </c>
      <c r="B148" s="11" t="n">
        <f aca="false">COUNTIFS('All Spins (Both)'!E2:E984,A148,'All Spins (Both)'!A2:A984,1,'All Spins (Both)'!I2:I984,FALSE())</f>
        <v>13</v>
      </c>
      <c r="C148" s="16" t="n">
        <f aca="false">SUMIFS('All Spins (Both)'!H2:H984,'All Spins (Both)'!E2:E984,A148,'All Spins (Both)'!A2:A984,1)</f>
        <v>-3147</v>
      </c>
      <c r="D148" s="11" t="n">
        <f aca="false">COUNTIFS('All Spins (Both)'!E2:E984,A148,'All Spins (Both)'!A2:A984,2,'All Spins (Both)'!I2:I984,FALSE())</f>
        <v>0</v>
      </c>
      <c r="E148" s="16" t="n">
        <f aca="false">SUMIFS('All Spins (Both)'!H2:H984,'All Spins (Both)'!E2:E984,A148,'All Spins (Both)'!A2:A984,2)</f>
        <v>0</v>
      </c>
      <c r="F148" s="11" t="n">
        <f aca="false">B148+D148</f>
        <v>13</v>
      </c>
      <c r="G148" s="15" t="n">
        <f aca="false">SUMIFS('All Spins (Both)'!F2:F984,'All Spins (Both)'!E2:E984,A148,'All Spins (Both)'!I2:I984,FALSE())</f>
        <v>4502</v>
      </c>
      <c r="H148" s="15" t="n">
        <f aca="false">SUMIFS('All Spins (Both)'!G2:G984,'All Spins (Both)'!E2:E984,A148)</f>
        <v>1355</v>
      </c>
      <c r="I148" s="16" t="n">
        <f aca="false">H148-G148</f>
        <v>-3147</v>
      </c>
      <c r="J148" s="11" t="str">
        <f aca="false">IF(AND(B148&gt;0,D148&gt;0),"BOTH","")</f>
        <v/>
      </c>
    </row>
    <row r="149" customFormat="false" ht="15" hidden="false" customHeight="false" outlineLevel="0" collapsed="false">
      <c r="A149" s="11" t="s">
        <v>270</v>
      </c>
      <c r="B149" s="11" t="n">
        <f aca="false">COUNTIFS('All Spins (Both)'!E2:E984,A149,'All Spins (Both)'!A2:A984,1,'All Spins (Both)'!I2:I984,FALSE())</f>
        <v>0</v>
      </c>
      <c r="C149" s="16" t="n">
        <f aca="false">SUMIFS('All Spins (Both)'!H2:H984,'All Spins (Both)'!E2:E984,A149,'All Spins (Both)'!A2:A984,1)</f>
        <v>0</v>
      </c>
      <c r="D149" s="11" t="n">
        <f aca="false">COUNTIFS('All Spins (Both)'!E2:E984,A149,'All Spins (Both)'!A2:A984,2,'All Spins (Both)'!I2:I984,FALSE())</f>
        <v>25</v>
      </c>
      <c r="E149" s="16" t="n">
        <f aca="false">SUMIFS('All Spins (Both)'!H2:H984,'All Spins (Both)'!E2:E984,A149,'All Spins (Both)'!A2:A984,2)</f>
        <v>-3496</v>
      </c>
      <c r="F149" s="11" t="n">
        <f aca="false">B149+D149</f>
        <v>25</v>
      </c>
      <c r="G149" s="15" t="n">
        <f aca="false">SUMIFS('All Spins (Both)'!F2:F984,'All Spins (Both)'!E2:E984,A149,'All Spins (Both)'!I2:I984,FALSE())</f>
        <v>8188</v>
      </c>
      <c r="H149" s="15" t="n">
        <f aca="false">SUMIFS('All Spins (Both)'!G2:G984,'All Spins (Both)'!E2:E984,A149)</f>
        <v>4692</v>
      </c>
      <c r="I149" s="16" t="n">
        <f aca="false">H149-G149</f>
        <v>-3496</v>
      </c>
      <c r="J149" s="11" t="str">
        <f aca="false">IF(AND(B149&gt;0,D149&gt;0),"BOTH","")</f>
        <v/>
      </c>
    </row>
    <row r="150" customFormat="false" ht="15" hidden="false" customHeight="false" outlineLevel="0" collapsed="false">
      <c r="A150" s="11" t="s">
        <v>247</v>
      </c>
      <c r="B150" s="11" t="n">
        <f aca="false">COUNTIFS('All Spins (Both)'!E2:E984,A150,'All Spins (Both)'!A2:A984,1,'All Spins (Both)'!I2:I984,FALSE())</f>
        <v>0</v>
      </c>
      <c r="C150" s="16" t="n">
        <f aca="false">SUMIFS('All Spins (Both)'!H2:H984,'All Spins (Both)'!E2:E984,A150,'All Spins (Both)'!A2:A984,1)</f>
        <v>0</v>
      </c>
      <c r="D150" s="11" t="n">
        <f aca="false">COUNTIFS('All Spins (Both)'!E2:E984,A150,'All Spins (Both)'!A2:A984,2,'All Spins (Both)'!I2:I984,FALSE())</f>
        <v>22</v>
      </c>
      <c r="E150" s="16" t="n">
        <f aca="false">SUMIFS('All Spins (Both)'!H2:H984,'All Spins (Both)'!E2:E984,A150,'All Spins (Both)'!A2:A984,2)</f>
        <v>-5223</v>
      </c>
      <c r="F150" s="11" t="n">
        <f aca="false">B150+D150</f>
        <v>22</v>
      </c>
      <c r="G150" s="15" t="n">
        <f aca="false">SUMIFS('All Spins (Both)'!F2:F984,'All Spins (Both)'!E2:E984,A150,'All Spins (Both)'!I2:I984,FALSE())</f>
        <v>5416</v>
      </c>
      <c r="H150" s="15" t="n">
        <f aca="false">SUMIFS('All Spins (Both)'!G2:G984,'All Spins (Both)'!E2:E984,A150)</f>
        <v>193</v>
      </c>
      <c r="I150" s="16" t="n">
        <f aca="false">H150-G150</f>
        <v>-5223</v>
      </c>
      <c r="J150" s="11" t="str">
        <f aca="false">IF(AND(B150&gt;0,D150&gt;0),"BOTH","")</f>
        <v/>
      </c>
    </row>
    <row r="151" customFormat="false" ht="15" hidden="false" customHeight="false" outlineLevel="0" collapsed="false">
      <c r="A151" s="11" t="s">
        <v>166</v>
      </c>
      <c r="B151" s="11" t="n">
        <f aca="false">COUNTIFS('All Spins (Both)'!E2:E984,A151,'All Spins (Both)'!A2:A984,1,'All Spins (Both)'!I2:I984,FALSE())</f>
        <v>32</v>
      </c>
      <c r="C151" s="16" t="n">
        <f aca="false">SUMIFS('All Spins (Both)'!H2:H984,'All Spins (Both)'!E2:E984,A151,'All Spins (Both)'!A2:A984,1)</f>
        <v>-5482</v>
      </c>
      <c r="D151" s="11" t="n">
        <f aca="false">COUNTIFS('All Spins (Both)'!E2:E984,A151,'All Spins (Both)'!A2:A984,2,'All Spins (Both)'!I2:I984,FALSE())</f>
        <v>71</v>
      </c>
      <c r="E151" s="16" t="n">
        <f aca="false">SUMIFS('All Spins (Both)'!H2:H984,'All Spins (Both)'!E2:E984,A151,'All Spins (Both)'!A2:A984,2)</f>
        <v>-1573</v>
      </c>
      <c r="F151" s="11" t="n">
        <f aca="false">B151+D151</f>
        <v>103</v>
      </c>
      <c r="G151" s="15" t="n">
        <f aca="false">SUMIFS('All Spins (Both)'!F2:F984,'All Spins (Both)'!E2:E984,A151,'All Spins (Both)'!I2:I984,FALSE())</f>
        <v>28453</v>
      </c>
      <c r="H151" s="15" t="n">
        <f aca="false">SUMIFS('All Spins (Both)'!G2:G984,'All Spins (Both)'!E2:E984,A151)</f>
        <v>21398</v>
      </c>
      <c r="I151" s="16" t="n">
        <f aca="false">H151-G151</f>
        <v>-7055</v>
      </c>
      <c r="J151" s="11" t="str">
        <f aca="false">IF(AND(B151&gt;0,D151&gt;0),"BOTH","")</f>
        <v>BOTH</v>
      </c>
    </row>
    <row r="152" customFormat="false" ht="15" hidden="false" customHeight="false" outlineLevel="0" collapsed="false">
      <c r="A152" s="11" t="s">
        <v>143</v>
      </c>
      <c r="B152" s="11" t="n">
        <f aca="false">COUNTIFS('All Spins (Both)'!E2:E984,A152,'All Spins (Both)'!A2:A984,1,'All Spins (Both)'!I2:I984,FALSE())</f>
        <v>24</v>
      </c>
      <c r="C152" s="16" t="n">
        <f aca="false">SUMIFS('All Spins (Both)'!H2:H984,'All Spins (Both)'!E2:E984,A152,'All Spins (Both)'!A2:A984,1)</f>
        <v>-7656.5</v>
      </c>
      <c r="D152" s="11" t="n">
        <f aca="false">COUNTIFS('All Spins (Both)'!E2:E984,A152,'All Spins (Both)'!A2:A984,2,'All Spins (Both)'!I2:I984,FALSE())</f>
        <v>8</v>
      </c>
      <c r="E152" s="16" t="n">
        <f aca="false">SUMIFS('All Spins (Both)'!H2:H984,'All Spins (Both)'!E2:E984,A152,'All Spins (Both)'!A2:A984,2)</f>
        <v>-1526</v>
      </c>
      <c r="F152" s="11" t="n">
        <f aca="false">B152+D152</f>
        <v>32</v>
      </c>
      <c r="G152" s="15" t="n">
        <f aca="false">SUMIFS('All Spins (Both)'!F2:F984,'All Spins (Both)'!E2:E984,A152,'All Spins (Both)'!I2:I984,FALSE())</f>
        <v>12544</v>
      </c>
      <c r="H152" s="15" t="n">
        <f aca="false">SUMIFS('All Spins (Both)'!G2:G984,'All Spins (Both)'!E2:E984,A152)</f>
        <v>3361.5</v>
      </c>
      <c r="I152" s="16" t="n">
        <f aca="false">H152-G152</f>
        <v>-9182.5</v>
      </c>
      <c r="J152" s="11" t="str">
        <f aca="false">IF(AND(B152&gt;0,D152&gt;0),"BOTH","")</f>
        <v>BOTH</v>
      </c>
    </row>
    <row r="153" customFormat="false" ht="15" hidden="false" customHeight="false" outlineLevel="0" collapsed="false">
      <c r="A153" s="11" t="s">
        <v>175</v>
      </c>
      <c r="B153" s="11" t="n">
        <f aca="false">COUNTIFS('All Spins (Both)'!E2:E984,A153,'All Spins (Both)'!A2:A984,1,'All Spins (Both)'!I2:I984,FALSE())</f>
        <v>28</v>
      </c>
      <c r="C153" s="16" t="n">
        <f aca="false">SUMIFS('All Spins (Both)'!H2:H984,'All Spins (Both)'!E2:E984,A153,'All Spins (Both)'!A2:A984,1)</f>
        <v>-4568.4</v>
      </c>
      <c r="D153" s="11" t="n">
        <f aca="false">COUNTIFS('All Spins (Both)'!E2:E984,A153,'All Spins (Both)'!A2:A984,2,'All Spins (Both)'!I2:I984,FALSE())</f>
        <v>32</v>
      </c>
      <c r="E153" s="16" t="n">
        <f aca="false">SUMIFS('All Spins (Both)'!H2:H984,'All Spins (Both)'!E2:E984,A153,'All Spins (Both)'!A2:A984,2)</f>
        <v>-5698</v>
      </c>
      <c r="F153" s="11" t="n">
        <f aca="false">B153+D153</f>
        <v>60</v>
      </c>
      <c r="G153" s="15" t="n">
        <f aca="false">SUMIFS('All Spins (Both)'!F2:F984,'All Spins (Both)'!E2:E984,A153,'All Spins (Both)'!I2:I984,FALSE())</f>
        <v>16991</v>
      </c>
      <c r="H153" s="15" t="n">
        <f aca="false">SUMIFS('All Spins (Both)'!G2:G984,'All Spins (Both)'!E2:E984,A153)</f>
        <v>6724.6</v>
      </c>
      <c r="I153" s="16" t="n">
        <f aca="false">H153-G153</f>
        <v>-10266.4</v>
      </c>
      <c r="J153" s="11" t="str">
        <f aca="false">IF(AND(B153&gt;0,D153&gt;0),"BOTH","")</f>
        <v>BOTH</v>
      </c>
    </row>
    <row r="154" customFormat="false" ht="15" hidden="false" customHeight="false" outlineLevel="0" collapsed="false">
      <c r="A154" s="11" t="s">
        <v>135</v>
      </c>
      <c r="B154" s="11" t="n">
        <f aca="false">COUNTIFS('All Spins (Both)'!E2:E984,A154,'All Spins (Both)'!A2:A984,1,'All Spins (Both)'!I2:I984,FALSE())</f>
        <v>49</v>
      </c>
      <c r="C154" s="16" t="n">
        <f aca="false">SUMIFS('All Spins (Both)'!H2:H984,'All Spins (Both)'!E2:E984,A154,'All Spins (Both)'!A2:A984,1)</f>
        <v>-12330.9</v>
      </c>
      <c r="D154" s="11" t="n">
        <f aca="false">COUNTIFS('All Spins (Both)'!E2:E984,A154,'All Spins (Both)'!A2:A984,2,'All Spins (Both)'!I2:I984,FALSE())</f>
        <v>0</v>
      </c>
      <c r="E154" s="16" t="n">
        <f aca="false">SUMIFS('All Spins (Both)'!H2:H984,'All Spins (Both)'!E2:E984,A154,'All Spins (Both)'!A2:A984,2)</f>
        <v>0</v>
      </c>
      <c r="F154" s="11" t="n">
        <f aca="false">B154+D154</f>
        <v>49</v>
      </c>
      <c r="G154" s="15" t="n">
        <f aca="false">SUMIFS('All Spins (Both)'!F2:F984,'All Spins (Both)'!E2:E984,A154,'All Spins (Both)'!I2:I984,FALSE())</f>
        <v>17462</v>
      </c>
      <c r="H154" s="15" t="n">
        <f aca="false">SUMIFS('All Spins (Both)'!G2:G984,'All Spins (Both)'!E2:E984,A154)</f>
        <v>5131.1</v>
      </c>
      <c r="I154" s="16" t="n">
        <f aca="false">H154-G154</f>
        <v>-12330.9</v>
      </c>
      <c r="J154" s="11" t="str">
        <f aca="false">IF(AND(B154&gt;0,D154&gt;0),"BOTH","")</f>
        <v/>
      </c>
    </row>
  </sheetData>
  <autoFilter ref="A1:J15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7" min="2" style="0" width="14"/>
  </cols>
  <sheetData>
    <row r="1" customFormat="false" ht="15" hidden="false" customHeight="false" outlineLevel="0" collapsed="false">
      <c r="A1" s="3" t="s">
        <v>126</v>
      </c>
      <c r="B1" s="3" t="s">
        <v>30</v>
      </c>
      <c r="C1" s="3" t="s">
        <v>307</v>
      </c>
      <c r="D1" s="3" t="s">
        <v>308</v>
      </c>
      <c r="E1" s="3" t="s">
        <v>304</v>
      </c>
      <c r="F1" s="3" t="s">
        <v>309</v>
      </c>
      <c r="G1" s="3" t="s">
        <v>310</v>
      </c>
    </row>
    <row r="2" customFormat="false" ht="15" hidden="false" customHeight="false" outlineLevel="0" collapsed="false">
      <c r="A2" s="11" t="s">
        <v>132</v>
      </c>
      <c r="B2" s="11" t="n">
        <v>1</v>
      </c>
      <c r="C2" s="11" t="n">
        <f aca="false">COUNTIFS('All Spins (Both)'!D2:D984,A2,'All Spins (Both)'!A2:A984,B2)</f>
        <v>349</v>
      </c>
      <c r="D2" s="15" t="n">
        <f aca="false">SUMIFS('All Spins (Both)'!F2:F984,'All Spins (Both)'!D2:D984,A2,'All Spins (Both)'!A2:A984,B2)</f>
        <v>121654</v>
      </c>
      <c r="E2" s="15" t="n">
        <f aca="false">SUMIFS('All Spins (Both)'!G2:G984,'All Spins (Both)'!D2:D984,A2,'All Spins (Both)'!A2:A984,B2)</f>
        <v>1047</v>
      </c>
      <c r="F2" s="16" t="n">
        <f aca="false">D2-E2</f>
        <v>120607</v>
      </c>
      <c r="G2" s="18" t="n">
        <f aca="false">IF(D2=0,"",(D2-E2)/D2)</f>
        <v>0.991393624541733</v>
      </c>
    </row>
    <row r="3" customFormat="false" ht="15" hidden="false" customHeight="false" outlineLevel="0" collapsed="false">
      <c r="A3" s="11" t="s">
        <v>132</v>
      </c>
      <c r="B3" s="11" t="n">
        <v>2</v>
      </c>
      <c r="C3" s="11" t="n">
        <f aca="false">COUNTIFS('All Spins (Both)'!D2:D984,A3,'All Spins (Both)'!A2:A984,B3)</f>
        <v>349</v>
      </c>
      <c r="D3" s="15" t="n">
        <f aca="false">SUMIFS('All Spins (Both)'!F2:F984,'All Spins (Both)'!D2:D984,A3,'All Spins (Both)'!A2:A984,B3)</f>
        <v>85278</v>
      </c>
      <c r="E3" s="15" t="n">
        <f aca="false">SUMIFS('All Spins (Both)'!G2:G984,'All Spins (Both)'!D2:D984,A3,'All Spins (Both)'!A2:A984,B3)</f>
        <v>1047</v>
      </c>
      <c r="F3" s="16" t="n">
        <f aca="false">D3-E3</f>
        <v>84231</v>
      </c>
      <c r="G3" s="18" t="n">
        <f aca="false">IF(D3=0,"",(D3-E3)/D3)</f>
        <v>0.987722507563498</v>
      </c>
    </row>
    <row r="4" customFormat="false" ht="15" hidden="false" customHeight="false" outlineLevel="0" collapsed="false">
      <c r="A4" s="11" t="s">
        <v>184</v>
      </c>
      <c r="B4" s="11" t="n">
        <v>1</v>
      </c>
      <c r="C4" s="11" t="n">
        <f aca="false">COUNTIFS('All Spins (Both)'!D2:D984,A4,'All Spins (Both)'!A2:A984,B4)</f>
        <v>1</v>
      </c>
      <c r="D4" s="15" t="n">
        <f aca="false">SUMIFS('All Spins (Both)'!F2:F984,'All Spins (Both)'!D2:D984,A4,'All Spins (Both)'!A2:A984,B4)</f>
        <v>400</v>
      </c>
      <c r="E4" s="15" t="n">
        <f aca="false">SUMIFS('All Spins (Both)'!G2:G984,'All Spins (Both)'!D2:D984,A4,'All Spins (Both)'!A2:A984,B4)</f>
        <v>2400</v>
      </c>
      <c r="F4" s="16" t="n">
        <f aca="false">D4-E4</f>
        <v>-2000</v>
      </c>
      <c r="G4" s="18" t="n">
        <f aca="false">IF(D4=0,"",(D4-E4)/D4)</f>
        <v>-5</v>
      </c>
    </row>
    <row r="5" customFormat="false" ht="15" hidden="false" customHeight="false" outlineLevel="0" collapsed="false">
      <c r="A5" s="11" t="s">
        <v>184</v>
      </c>
      <c r="B5" s="11" t="n">
        <v>2</v>
      </c>
      <c r="C5" s="11" t="n">
        <f aca="false">COUNTIFS('All Spins (Both)'!D2:D984,A5,'All Spins (Both)'!A2:A984,B5)</f>
        <v>64</v>
      </c>
      <c r="D5" s="15" t="n">
        <f aca="false">SUMIFS('All Spins (Both)'!F2:F984,'All Spins (Both)'!D2:D984,A5,'All Spins (Both)'!A2:A984,B5)</f>
        <v>17374</v>
      </c>
      <c r="E5" s="15" t="n">
        <f aca="false">SUMIFS('All Spins (Both)'!G2:G984,'All Spins (Both)'!D2:D984,A5,'All Spins (Both)'!A2:A984,B5)</f>
        <v>6880</v>
      </c>
      <c r="F5" s="16" t="n">
        <f aca="false">D5-E5</f>
        <v>10494</v>
      </c>
      <c r="G5" s="18" t="n">
        <f aca="false">IF(D5=0,"",(D5-E5)/D5)</f>
        <v>0.604005985956026</v>
      </c>
    </row>
    <row r="6" customFormat="false" ht="15" hidden="false" customHeight="false" outlineLevel="0" collapsed="false">
      <c r="A6" s="11" t="s">
        <v>142</v>
      </c>
      <c r="B6" s="11" t="n">
        <v>1</v>
      </c>
      <c r="C6" s="11" t="n">
        <f aca="false">COUNTIFS('All Spins (Both)'!D2:D984,A6,'All Spins (Both)'!A2:A984,B6)</f>
        <v>132</v>
      </c>
      <c r="D6" s="15" t="n">
        <f aca="false">SUMIFS('All Spins (Both)'!F2:F984,'All Spins (Both)'!D2:D984,A6,'All Spins (Both)'!A2:A984,B6)</f>
        <v>47149</v>
      </c>
      <c r="E6" s="15" t="n">
        <f aca="false">SUMIFS('All Spins (Both)'!G2:G984,'All Spins (Both)'!D2:D984,A6,'All Spins (Both)'!A2:A984,B6)</f>
        <v>67846</v>
      </c>
      <c r="F6" s="16" t="n">
        <f aca="false">D6-E6</f>
        <v>-20697</v>
      </c>
      <c r="G6" s="18" t="n">
        <f aca="false">IF(D6=0,"",(D6-E6)/D6)</f>
        <v>-0.438970073596471</v>
      </c>
    </row>
    <row r="7" customFormat="false" ht="15" hidden="false" customHeight="false" outlineLevel="0" collapsed="false">
      <c r="A7" s="11" t="s">
        <v>142</v>
      </c>
      <c r="B7" s="11" t="n">
        <v>2</v>
      </c>
      <c r="C7" s="11" t="n">
        <f aca="false">COUNTIFS('All Spins (Both)'!D2:D984,A7,'All Spins (Both)'!A2:A984,B7)</f>
        <v>45</v>
      </c>
      <c r="D7" s="15" t="n">
        <f aca="false">SUMIFS('All Spins (Both)'!F2:F984,'All Spins (Both)'!D2:D984,A7,'All Spins (Both)'!A2:A984,B7)</f>
        <v>12488</v>
      </c>
      <c r="E7" s="15" t="n">
        <f aca="false">SUMIFS('All Spins (Both)'!G2:G984,'All Spins (Both)'!D2:D984,A7,'All Spins (Both)'!A2:A984,B7)</f>
        <v>48481</v>
      </c>
      <c r="F7" s="16" t="n">
        <f aca="false">D7-E7</f>
        <v>-35993</v>
      </c>
      <c r="G7" s="18" t="n">
        <f aca="false">IF(D7=0,"",(D7-E7)/D7)</f>
        <v>-2.8822069186419</v>
      </c>
    </row>
    <row r="8" customFormat="false" ht="15" hidden="false" customHeight="false" outlineLevel="0" collapsed="false">
      <c r="A8" s="11" t="s">
        <v>194</v>
      </c>
      <c r="B8" s="11" t="n">
        <v>1</v>
      </c>
      <c r="C8" s="11" t="n">
        <f aca="false">COUNTIFS('All Spins (Both)'!D2:D984,A8,'All Spins (Both)'!A2:A984,B8)</f>
        <v>2</v>
      </c>
      <c r="D8" s="15" t="n">
        <f aca="false">SUMIFS('All Spins (Both)'!F2:F984,'All Spins (Both)'!D2:D984,A8,'All Spins (Both)'!A2:A984,B8)</f>
        <v>715</v>
      </c>
      <c r="E8" s="15" t="n">
        <f aca="false">SUMIFS('All Spins (Both)'!G2:G984,'All Spins (Both)'!D2:D984,A8,'All Spins (Both)'!A2:A984,B8)</f>
        <v>22000</v>
      </c>
      <c r="F8" s="16" t="n">
        <f aca="false">D8-E8</f>
        <v>-21285</v>
      </c>
      <c r="G8" s="18" t="n">
        <f aca="false">IF(D8=0,"",(D8-E8)/D8)</f>
        <v>-29.7692307692308</v>
      </c>
    </row>
    <row r="9" customFormat="false" ht="15" hidden="false" customHeight="false" outlineLevel="0" collapsed="false">
      <c r="A9" s="11" t="s">
        <v>194</v>
      </c>
      <c r="B9" s="11" t="n">
        <v>2</v>
      </c>
      <c r="C9" s="11" t="n">
        <f aca="false">COUNTIFS('All Spins (Both)'!D2:D984,A9,'All Spins (Both)'!A2:A984,B9)</f>
        <v>1</v>
      </c>
      <c r="D9" s="15" t="n">
        <f aca="false">SUMIFS('All Spins (Both)'!F2:F984,'All Spins (Both)'!D2:D984,A9,'All Spins (Both)'!A2:A984,B9)</f>
        <v>215</v>
      </c>
      <c r="E9" s="15" t="n">
        <f aca="false">SUMIFS('All Spins (Both)'!G2:G984,'All Spins (Both)'!D2:D984,A9,'All Spins (Both)'!A2:A984,B9)</f>
        <v>9540</v>
      </c>
      <c r="F9" s="16" t="n">
        <f aca="false">D9-E9</f>
        <v>-9325</v>
      </c>
      <c r="G9" s="18" t="n">
        <f aca="false">IF(D9=0,"",(D9-E9)/D9)</f>
        <v>-43.3720930232558</v>
      </c>
    </row>
    <row r="10" customFormat="false" ht="15" hidden="false" customHeight="false" outlineLevel="0" collapsed="false">
      <c r="A10" s="11" t="s">
        <v>159</v>
      </c>
      <c r="B10" s="11" t="n">
        <v>1</v>
      </c>
      <c r="C10" s="11" t="n">
        <f aca="false">COUNTIFS('All Spins (Both)'!D2:D984,A10,'All Spins (Both)'!A2:A984,B10)</f>
        <v>4</v>
      </c>
      <c r="D10" s="15" t="n">
        <f aca="false">SUMIFS('All Spins (Both)'!F2:F984,'All Spins (Both)'!D2:D984,A10,'All Spins (Both)'!A2:A984,B10)</f>
        <v>1650</v>
      </c>
      <c r="E10" s="15" t="n">
        <f aca="false">SUMIFS('All Spins (Both)'!G2:G984,'All Spins (Both)'!D2:D984,A10,'All Spins (Both)'!A2:A984,B10)</f>
        <v>10257.04</v>
      </c>
      <c r="F10" s="16" t="n">
        <f aca="false">D10-E10</f>
        <v>-8607.04</v>
      </c>
      <c r="G10" s="18" t="n">
        <f aca="false">IF(D10=0,"",(D10-E10)/D10)</f>
        <v>-5.21638787878788</v>
      </c>
    </row>
    <row r="11" customFormat="false" ht="15" hidden="false" customHeight="false" outlineLevel="0" collapsed="false">
      <c r="A11" s="11" t="s">
        <v>159</v>
      </c>
      <c r="B11" s="11" t="n">
        <v>2</v>
      </c>
      <c r="C11" s="11" t="n">
        <f aca="false">COUNTIFS('All Spins (Both)'!D2:D984,A11,'All Spins (Both)'!A2:A984,B11)</f>
        <v>3</v>
      </c>
      <c r="D11" s="15" t="n">
        <f aca="false">SUMIFS('All Spins (Both)'!F2:F984,'All Spins (Both)'!D2:D984,A11,'All Spins (Both)'!A2:A984,B11)</f>
        <v>839</v>
      </c>
      <c r="E11" s="15" t="n">
        <f aca="false">SUMIFS('All Spins (Both)'!G2:G984,'All Spins (Both)'!D2:D984,A11,'All Spins (Both)'!A2:A984,B11)</f>
        <v>3750</v>
      </c>
      <c r="F11" s="16" t="n">
        <f aca="false">D11-E11</f>
        <v>-2911</v>
      </c>
      <c r="G11" s="18" t="n">
        <f aca="false">IF(D11=0,"",(D11-E11)/D11)</f>
        <v>-3.46960667461263</v>
      </c>
    </row>
    <row r="12" customFormat="false" ht="15" hidden="false" customHeight="false" outlineLevel="0" collapsed="false">
      <c r="A12" s="11" t="s">
        <v>148</v>
      </c>
      <c r="B12" s="11" t="n">
        <v>1</v>
      </c>
      <c r="C12" s="11" t="n">
        <f aca="false">COUNTIFS('All Spins (Both)'!D2:D984,A12,'All Spins (Both)'!A2:A984,B12)</f>
        <v>10</v>
      </c>
      <c r="D12" s="15" t="n">
        <f aca="false">SUMIFS('All Spins (Both)'!F2:F984,'All Spins (Both)'!D2:D984,A12,'All Spins (Both)'!A2:A984,B12)</f>
        <v>3748</v>
      </c>
      <c r="E12" s="15" t="n">
        <f aca="false">SUMIFS('All Spins (Both)'!G2:G984,'All Spins (Both)'!D2:D984,A12,'All Spins (Both)'!A2:A984,B12)</f>
        <v>49166.51</v>
      </c>
      <c r="F12" s="16" t="n">
        <f aca="false">D12-E12</f>
        <v>-45418.51</v>
      </c>
      <c r="G12" s="18" t="n">
        <f aca="false">IF(D12=0,"",(D12-E12)/D12)</f>
        <v>-12.1180656350053</v>
      </c>
    </row>
    <row r="13" customFormat="false" ht="15" hidden="false" customHeight="false" outlineLevel="0" collapsed="false">
      <c r="A13" s="11" t="s">
        <v>148</v>
      </c>
      <c r="B13" s="11" t="n">
        <v>2</v>
      </c>
      <c r="C13" s="11" t="n">
        <f aca="false">COUNTIFS('All Spins (Both)'!D2:D984,A13,'All Spins (Both)'!A2:A984,B13)</f>
        <v>10</v>
      </c>
      <c r="D13" s="15" t="n">
        <f aca="false">SUMIFS('All Spins (Both)'!F2:F984,'All Spins (Both)'!D2:D984,A13,'All Spins (Both)'!A2:A984,B13)</f>
        <v>3594</v>
      </c>
      <c r="E13" s="15" t="n">
        <f aca="false">SUMIFS('All Spins (Both)'!G2:G984,'All Spins (Both)'!D2:D984,A13,'All Spins (Both)'!A2:A984,B13)</f>
        <v>23175.52</v>
      </c>
      <c r="F13" s="16" t="n">
        <f aca="false">D13-E13</f>
        <v>-19581.52</v>
      </c>
      <c r="G13" s="18" t="n">
        <f aca="false">IF(D13=0,"",(D13-E13)/D13)</f>
        <v>-5.4483917640512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2026-08-03T18:47:26Z</dcterms:created>
  <dc:creator>openpyxl</dc:creator>
  <dc:description/>
  <dc:language>en-US</dc:language>
  <cp:lastModifiedBy/>
  <dcterms:modified xsi:type="dcterms:W3CDTF">2026-08-03T18:47:26Z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